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FF 3544\Desktop\Treasurer\"/>
    </mc:Choice>
  </mc:AlternateContent>
  <xr:revisionPtr revIDLastSave="0" documentId="13_ncr:1_{AB17E3EB-5A78-41A6-81B4-47541BA0BBDC}" xr6:coauthVersionLast="43" xr6:coauthVersionMax="43" xr10:uidLastSave="{00000000-0000-0000-0000-000000000000}"/>
  <bookViews>
    <workbookView xWindow="4050" yWindow="420" windowWidth="18000" windowHeight="9360" xr2:uid="{00000000-000D-0000-FFFF-FFFF00000000}"/>
  </bookViews>
  <sheets>
    <sheet name="Sheet1" sheetId="1" r:id="rId1"/>
    <sheet name="staf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" l="1"/>
  <c r="E34" i="2" l="1"/>
  <c r="C34" i="2"/>
  <c r="B34" i="2"/>
  <c r="E32" i="2"/>
  <c r="C32" i="2"/>
  <c r="E30" i="2"/>
  <c r="J28" i="2"/>
  <c r="E28" i="2"/>
  <c r="C28" i="2"/>
  <c r="C33" i="2" s="1"/>
  <c r="K26" i="2"/>
  <c r="J26" i="2"/>
  <c r="H26" i="2"/>
  <c r="G26" i="2"/>
  <c r="K25" i="2"/>
  <c r="J25" i="2"/>
  <c r="H25" i="2"/>
  <c r="G25" i="2"/>
  <c r="K24" i="2"/>
  <c r="J24" i="2"/>
  <c r="H24" i="2"/>
  <c r="G24" i="2"/>
  <c r="K23" i="2"/>
  <c r="J23" i="2"/>
  <c r="H23" i="2"/>
  <c r="G23" i="2"/>
  <c r="K22" i="2"/>
  <c r="J22" i="2"/>
  <c r="H22" i="2"/>
  <c r="G22" i="2"/>
  <c r="K21" i="2"/>
  <c r="J21" i="2"/>
  <c r="H21" i="2"/>
  <c r="G21" i="2"/>
  <c r="K20" i="2"/>
  <c r="J20" i="2"/>
  <c r="H20" i="2"/>
  <c r="G20" i="2"/>
  <c r="K19" i="2"/>
  <c r="J19" i="2"/>
  <c r="H19" i="2"/>
  <c r="G19" i="2"/>
  <c r="K18" i="2"/>
  <c r="J18" i="2"/>
  <c r="H18" i="2"/>
  <c r="G18" i="2"/>
  <c r="K17" i="2"/>
  <c r="J17" i="2"/>
  <c r="H17" i="2"/>
  <c r="G17" i="2"/>
  <c r="K16" i="2"/>
  <c r="J16" i="2"/>
  <c r="H16" i="2"/>
  <c r="G16" i="2"/>
  <c r="K15" i="2"/>
  <c r="J15" i="2"/>
  <c r="H15" i="2"/>
  <c r="G15" i="2"/>
  <c r="K14" i="2"/>
  <c r="J14" i="2"/>
  <c r="H14" i="2"/>
  <c r="G14" i="2"/>
  <c r="K13" i="2"/>
  <c r="J13" i="2"/>
  <c r="H13" i="2"/>
  <c r="G13" i="2"/>
  <c r="K12" i="2"/>
  <c r="J12" i="2"/>
  <c r="H12" i="2"/>
  <c r="G12" i="2"/>
  <c r="K11" i="2"/>
  <c r="J11" i="2"/>
  <c r="H11" i="2"/>
  <c r="G11" i="2"/>
  <c r="K10" i="2"/>
  <c r="J10" i="2"/>
  <c r="H10" i="2"/>
  <c r="G10" i="2"/>
  <c r="K9" i="2"/>
  <c r="J9" i="2"/>
  <c r="H9" i="2"/>
  <c r="G9" i="2"/>
  <c r="K8" i="2"/>
  <c r="K28" i="2" s="1"/>
  <c r="J8" i="2"/>
  <c r="H8" i="2"/>
  <c r="G8" i="2"/>
  <c r="H7" i="2"/>
  <c r="G7" i="2"/>
  <c r="H6" i="2"/>
  <c r="G6" i="2"/>
  <c r="H5" i="2"/>
  <c r="G5" i="2"/>
  <c r="H4" i="2"/>
  <c r="G4" i="2"/>
  <c r="H3" i="2"/>
  <c r="H28" i="2" s="1"/>
  <c r="G3" i="2"/>
  <c r="G28" i="2" s="1"/>
  <c r="H106" i="1"/>
  <c r="F106" i="1"/>
  <c r="E106" i="1"/>
  <c r="G105" i="1"/>
  <c r="G104" i="1"/>
  <c r="G106" i="1" s="1"/>
  <c r="H101" i="1"/>
  <c r="G101" i="1"/>
  <c r="F101" i="1"/>
  <c r="E101" i="1"/>
  <c r="G100" i="1"/>
  <c r="G99" i="1"/>
  <c r="G98" i="1"/>
  <c r="H94" i="1"/>
  <c r="F94" i="1"/>
  <c r="E94" i="1"/>
  <c r="G93" i="1"/>
  <c r="G92" i="1"/>
  <c r="G91" i="1"/>
  <c r="G90" i="1"/>
  <c r="H87" i="1"/>
  <c r="F87" i="1"/>
  <c r="E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H65" i="1"/>
  <c r="F65" i="1"/>
  <c r="E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H48" i="1"/>
  <c r="G48" i="1"/>
  <c r="F48" i="1"/>
  <c r="E48" i="1"/>
  <c r="G47" i="1"/>
  <c r="G46" i="1"/>
  <c r="G45" i="1"/>
  <c r="H42" i="1"/>
  <c r="F42" i="1"/>
  <c r="E42" i="1"/>
  <c r="G41" i="1"/>
  <c r="G40" i="1"/>
  <c r="G39" i="1"/>
  <c r="H36" i="1"/>
  <c r="F36" i="1"/>
  <c r="E36" i="1"/>
  <c r="G36" i="1" s="1"/>
  <c r="G35" i="1"/>
  <c r="G34" i="1"/>
  <c r="G33" i="1"/>
  <c r="G32" i="1"/>
  <c r="G31" i="1"/>
  <c r="G30" i="1"/>
  <c r="G29" i="1"/>
  <c r="G28" i="1"/>
  <c r="H25" i="1"/>
  <c r="F25" i="1"/>
  <c r="E25" i="1"/>
  <c r="G25" i="1" s="1"/>
  <c r="G24" i="1"/>
  <c r="G23" i="1"/>
  <c r="G22" i="1"/>
  <c r="G21" i="1"/>
  <c r="H18" i="1"/>
  <c r="F18" i="1"/>
  <c r="E18" i="1"/>
  <c r="G18" i="1" s="1"/>
  <c r="G17" i="1"/>
  <c r="G16" i="1"/>
  <c r="G15" i="1"/>
  <c r="G14" i="1"/>
  <c r="G13" i="1"/>
  <c r="G12" i="1"/>
  <c r="H7" i="1"/>
  <c r="F7" i="1"/>
  <c r="E7" i="1"/>
  <c r="G7" i="1" s="1"/>
  <c r="G6" i="1"/>
  <c r="G5" i="1"/>
  <c r="G4" i="1"/>
  <c r="G3" i="1"/>
  <c r="G2" i="1"/>
  <c r="G94" i="1" l="1"/>
  <c r="G42" i="1"/>
  <c r="H109" i="1"/>
  <c r="H111" i="1" s="1"/>
  <c r="G87" i="1"/>
  <c r="F109" i="1"/>
  <c r="G65" i="1"/>
  <c r="E109" i="1"/>
  <c r="C31" i="2"/>
  <c r="C37" i="2" s="1"/>
  <c r="C30" i="2"/>
  <c r="E31" i="2"/>
  <c r="E35" i="2" s="1"/>
  <c r="E33" i="2"/>
  <c r="G109" i="1" l="1"/>
  <c r="F110" i="1"/>
  <c r="G110" i="1" s="1"/>
  <c r="E37" i="2"/>
  <c r="C35" i="2"/>
  <c r="G35" i="2" s="1"/>
</calcChain>
</file>

<file path=xl/sharedStrings.xml><?xml version="1.0" encoding="utf-8"?>
<sst xmlns="http://schemas.openxmlformats.org/spreadsheetml/2006/main" count="222" uniqueCount="146">
  <si>
    <t>Glenn</t>
  </si>
  <si>
    <t>Michael</t>
  </si>
  <si>
    <t>Retirement</t>
  </si>
  <si>
    <t>INCOME</t>
  </si>
  <si>
    <t>Health</t>
  </si>
  <si>
    <t>Line #</t>
  </si>
  <si>
    <t>2018-2019 Actual</t>
  </si>
  <si>
    <t>2018-2019 Budget</t>
  </si>
  <si>
    <t>% Over Budget</t>
  </si>
  <si>
    <t>2019-2020 Proposed</t>
  </si>
  <si>
    <t>UUD</t>
  </si>
  <si>
    <t>Trust Admin Fees</t>
  </si>
  <si>
    <t>Other Income</t>
  </si>
  <si>
    <t>Interest</t>
  </si>
  <si>
    <t>Training Grant</t>
  </si>
  <si>
    <t>Soc Sec</t>
  </si>
  <si>
    <t>TOTAL</t>
  </si>
  <si>
    <t>Medicare</t>
  </si>
  <si>
    <t>Unempl</t>
  </si>
  <si>
    <t>LTD</t>
  </si>
  <si>
    <t>Work Comp</t>
  </si>
  <si>
    <t>EXPENSE</t>
  </si>
  <si>
    <t xml:space="preserve">  total pr taxes</t>
  </si>
  <si>
    <t>Total PR &amp; Tax</t>
  </si>
  <si>
    <t>Office Expenses</t>
  </si>
  <si>
    <t>IT</t>
  </si>
  <si>
    <t>Database Hosting</t>
  </si>
  <si>
    <t>I.D</t>
  </si>
  <si>
    <t>Telephone/Internet</t>
  </si>
  <si>
    <t>I.Ph.</t>
  </si>
  <si>
    <t>Website Hosting</t>
  </si>
  <si>
    <t>I.W.</t>
  </si>
  <si>
    <t>Email Hosting</t>
  </si>
  <si>
    <t>I.E.</t>
  </si>
  <si>
    <t>Tech Support</t>
  </si>
  <si>
    <t>I.TS.</t>
  </si>
  <si>
    <t>Hardware/Software</t>
  </si>
  <si>
    <t>Building</t>
  </si>
  <si>
    <t>NNN*</t>
  </si>
  <si>
    <t>Rent</t>
  </si>
  <si>
    <t>B.R.</t>
  </si>
  <si>
    <t>Insurance</t>
  </si>
  <si>
    <t>B.I.</t>
  </si>
  <si>
    <t>Electricity</t>
  </si>
  <si>
    <t>B.E.</t>
  </si>
  <si>
    <t>Supplies</t>
  </si>
  <si>
    <t>Postage/Shipping</t>
  </si>
  <si>
    <t>S.P.</t>
  </si>
  <si>
    <t>General Printing</t>
  </si>
  <si>
    <t>S.G.</t>
  </si>
  <si>
    <t>Copies</t>
  </si>
  <si>
    <t>S.C.</t>
  </si>
  <si>
    <t>Check Printing</t>
  </si>
  <si>
    <t>S.B.</t>
  </si>
  <si>
    <t>Furniture &amp; Equip</t>
  </si>
  <si>
    <t>S.FE</t>
  </si>
  <si>
    <t>Office Supplies</t>
  </si>
  <si>
    <t>S.O.</t>
  </si>
  <si>
    <t>Misc</t>
  </si>
  <si>
    <t>Other Expemses</t>
  </si>
  <si>
    <t>Representation and Affiliation</t>
  </si>
  <si>
    <t>AFT-OR</t>
  </si>
  <si>
    <t>AFT</t>
  </si>
  <si>
    <t>AFL-CIO</t>
  </si>
  <si>
    <t>Staff Expenses</t>
  </si>
  <si>
    <t>Bookkeeping</t>
  </si>
  <si>
    <t>SP.AE.</t>
  </si>
  <si>
    <t>Payroll Taxes</t>
  </si>
  <si>
    <t>SP.T.</t>
  </si>
  <si>
    <t>Worker's Comp</t>
  </si>
  <si>
    <t>SP.WC</t>
  </si>
  <si>
    <t>Wages and Benefits</t>
  </si>
  <si>
    <t>Education and Dev.</t>
  </si>
  <si>
    <t>SB.E.</t>
  </si>
  <si>
    <t>Health Benefits</t>
  </si>
  <si>
    <t>SB.H.</t>
  </si>
  <si>
    <t>Retirement Fund</t>
  </si>
  <si>
    <t>SB.RF.</t>
  </si>
  <si>
    <t>Wages</t>
  </si>
  <si>
    <t>SB.W.</t>
  </si>
  <si>
    <t>Staff Bonuses</t>
  </si>
  <si>
    <t>SB.B.</t>
  </si>
  <si>
    <t>Cell Ph. Reimburse.</t>
  </si>
  <si>
    <t>SO.E.</t>
  </si>
  <si>
    <t>SO.H.</t>
  </si>
  <si>
    <t>Conf. Travel</t>
  </si>
  <si>
    <t>SO.CT.</t>
  </si>
  <si>
    <t>Transport. Expense</t>
  </si>
  <si>
    <t>SO.T.</t>
  </si>
  <si>
    <t>SO.RF.</t>
  </si>
  <si>
    <t>SO.W</t>
  </si>
  <si>
    <t>SB.O.</t>
  </si>
  <si>
    <t>Union Expenses</t>
  </si>
  <si>
    <t>Operations</t>
  </si>
  <si>
    <t>Board Stipends</t>
  </si>
  <si>
    <t>U.BS.</t>
  </si>
  <si>
    <t>Elections Postage</t>
  </si>
  <si>
    <t>U.EP.</t>
  </si>
  <si>
    <t>GMM</t>
  </si>
  <si>
    <t>E-Council</t>
  </si>
  <si>
    <t>U.EC.</t>
  </si>
  <si>
    <t>E-Board</t>
  </si>
  <si>
    <t>U.EB.</t>
  </si>
  <si>
    <t>Meetings and Train.</t>
  </si>
  <si>
    <t>U.M.</t>
  </si>
  <si>
    <t>Under-Rep Dept. Mtg.</t>
  </si>
  <si>
    <t>U.UD.</t>
  </si>
  <si>
    <t>Dept. Recruiting/Mtg.</t>
  </si>
  <si>
    <t>U.D.</t>
  </si>
  <si>
    <t>Health Care BBQ</t>
  </si>
  <si>
    <t>U.HC.</t>
  </si>
  <si>
    <t>Member Comm.</t>
  </si>
  <si>
    <t>U.MC.</t>
  </si>
  <si>
    <t>Bargaining</t>
  </si>
  <si>
    <t>U.B.</t>
  </si>
  <si>
    <t>Arbitration/Legal</t>
  </si>
  <si>
    <t>U.L.</t>
  </si>
  <si>
    <t>Accounting</t>
  </si>
  <si>
    <t>U.A.</t>
  </si>
  <si>
    <t>Caucus Funding</t>
  </si>
  <si>
    <t>U.C.</t>
  </si>
  <si>
    <t>Licenses and Fees</t>
  </si>
  <si>
    <t>U.OF.</t>
  </si>
  <si>
    <t>Promotion/Recogn.</t>
  </si>
  <si>
    <t>U.PR.</t>
  </si>
  <si>
    <t>Socials and Celebr.</t>
  </si>
  <si>
    <t>U.SC.</t>
  </si>
  <si>
    <t>Conferences and Conventions</t>
  </si>
  <si>
    <t>AFT-OR Convention</t>
  </si>
  <si>
    <t>C.AO.</t>
  </si>
  <si>
    <t>AGEL</t>
  </si>
  <si>
    <t>C.AG.</t>
  </si>
  <si>
    <t>Winter School</t>
  </si>
  <si>
    <t>C.W.</t>
  </si>
  <si>
    <t>Other C&amp;C</t>
  </si>
  <si>
    <t>C.O.</t>
  </si>
  <si>
    <t>Donations</t>
  </si>
  <si>
    <t>Discretionary</t>
  </si>
  <si>
    <t>D.D.</t>
  </si>
  <si>
    <t>Political</t>
  </si>
  <si>
    <t>D.PC.</t>
  </si>
  <si>
    <t>ESSN</t>
  </si>
  <si>
    <t>D.E.</t>
  </si>
  <si>
    <t>Strike Expenses</t>
  </si>
  <si>
    <t>Strike Fund</t>
  </si>
  <si>
    <t>Lead Steward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</si>
</sst>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rgb="FF000000"/>
      <name val="Calibri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006100"/>
      <name val="Calibri"/>
      <family val="2"/>
    </font>
    <font>
      <sz val="8"/>
      <color rgb="FF9C0006"/>
      <name val="Calibri"/>
      <family val="2"/>
    </font>
    <font>
      <b/>
      <sz val="8"/>
      <color rgb="FF006100"/>
      <name val="Calibri"/>
      <family val="2"/>
    </font>
    <font>
      <sz val="11"/>
      <color rgb="FF9C0006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6EFCE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103">
    <xf numFmtId="0" fontId="0" fillId="0" borderId="0" xfId="0" applyFont="1" applyAlignment="1"/>
    <xf numFmtId="16" fontId="0" fillId="0" borderId="0" xfId="0" applyNumberFormat="1" applyFont="1"/>
    <xf numFmtId="0" fontId="3" fillId="0" borderId="2" xfId="0" applyFont="1" applyBorder="1" applyAlignment="1">
      <alignment horizontal="left"/>
    </xf>
    <xf numFmtId="0" fontId="4" fillId="0" borderId="2" xfId="0" applyFont="1" applyBorder="1"/>
    <xf numFmtId="4" fontId="5" fillId="0" borderId="2" xfId="0" quotePrefix="1" applyNumberFormat="1" applyFont="1" applyBorder="1"/>
    <xf numFmtId="0" fontId="5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0" fillId="0" borderId="0" xfId="0" applyNumberFormat="1" applyFont="1"/>
    <xf numFmtId="164" fontId="3" fillId="0" borderId="5" xfId="0" applyNumberFormat="1" applyFont="1" applyBorder="1"/>
    <xf numFmtId="10" fontId="6" fillId="2" borderId="6" xfId="0" applyNumberFormat="1" applyFont="1" applyFill="1" applyBorder="1"/>
    <xf numFmtId="164" fontId="3" fillId="0" borderId="7" xfId="0" applyNumberFormat="1" applyFont="1" applyBorder="1"/>
    <xf numFmtId="0" fontId="3" fillId="0" borderId="8" xfId="0" applyFont="1" applyBorder="1"/>
    <xf numFmtId="164" fontId="3" fillId="0" borderId="8" xfId="0" applyNumberFormat="1" applyFont="1" applyBorder="1"/>
    <xf numFmtId="10" fontId="6" fillId="2" borderId="8" xfId="0" applyNumberFormat="1" applyFont="1" applyFill="1" applyBorder="1"/>
    <xf numFmtId="10" fontId="6" fillId="2" borderId="8" xfId="0" applyNumberFormat="1" applyFont="1" applyFill="1" applyBorder="1" applyAlignment="1">
      <alignment horizontal="right"/>
    </xf>
    <xf numFmtId="43" fontId="0" fillId="0" borderId="0" xfId="0" applyNumberFormat="1" applyFont="1"/>
    <xf numFmtId="10" fontId="7" fillId="3" borderId="8" xfId="0" applyNumberFormat="1" applyFont="1" applyFill="1" applyBorder="1"/>
    <xf numFmtId="0" fontId="1" fillId="0" borderId="9" xfId="0" applyFont="1" applyBorder="1"/>
    <xf numFmtId="10" fontId="0" fillId="0" borderId="0" xfId="0" applyNumberFormat="1" applyFont="1"/>
    <xf numFmtId="0" fontId="1" fillId="0" borderId="10" xfId="0" applyFont="1" applyBorder="1"/>
    <xf numFmtId="164" fontId="1" fillId="0" borderId="10" xfId="0" applyNumberFormat="1" applyFont="1" applyBorder="1"/>
    <xf numFmtId="10" fontId="8" fillId="2" borderId="10" xfId="0" applyNumberFormat="1" applyFont="1" applyFill="1" applyBorder="1"/>
    <xf numFmtId="164" fontId="1" fillId="0" borderId="11" xfId="0" applyNumberFormat="1" applyFont="1" applyBorder="1"/>
    <xf numFmtId="0" fontId="3" fillId="0" borderId="0" xfId="0" applyFont="1"/>
    <xf numFmtId="164" fontId="3" fillId="0" borderId="0" xfId="0" applyNumberFormat="1" applyFont="1"/>
    <xf numFmtId="43" fontId="0" fillId="0" borderId="12" xfId="0" applyNumberFormat="1" applyFont="1" applyBorder="1"/>
    <xf numFmtId="10" fontId="3" fillId="0" borderId="0" xfId="0" applyNumberFormat="1" applyFont="1"/>
    <xf numFmtId="0" fontId="3" fillId="0" borderId="13" xfId="0" applyFont="1" applyBorder="1" applyAlignment="1">
      <alignment horizontal="left"/>
    </xf>
    <xf numFmtId="0" fontId="4" fillId="0" borderId="13" xfId="0" applyFont="1" applyBorder="1"/>
    <xf numFmtId="4" fontId="5" fillId="0" borderId="13" xfId="0" quotePrefix="1" applyNumberFormat="1" applyFont="1" applyBorder="1"/>
    <xf numFmtId="43" fontId="0" fillId="0" borderId="13" xfId="0" applyNumberFormat="1" applyFont="1" applyBorder="1"/>
    <xf numFmtId="0" fontId="5" fillId="0" borderId="13" xfId="0" applyFont="1" applyBorder="1"/>
    <xf numFmtId="0" fontId="3" fillId="0" borderId="0" xfId="0" applyFont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164" fontId="3" fillId="0" borderId="7" xfId="0" applyNumberFormat="1" applyFont="1" applyBorder="1" applyAlignment="1"/>
    <xf numFmtId="0" fontId="4" fillId="0" borderId="4" xfId="0" applyFont="1" applyBorder="1"/>
    <xf numFmtId="0" fontId="4" fillId="0" borderId="8" xfId="0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0" fontId="3" fillId="0" borderId="16" xfId="0" applyFont="1" applyBorder="1"/>
    <xf numFmtId="164" fontId="3" fillId="0" borderId="16" xfId="0" applyNumberFormat="1" applyFont="1" applyBorder="1"/>
    <xf numFmtId="10" fontId="6" fillId="2" borderId="17" xfId="0" applyNumberFormat="1" applyFont="1" applyFill="1" applyBorder="1" applyAlignment="1">
      <alignment horizontal="right"/>
    </xf>
    <xf numFmtId="164" fontId="3" fillId="0" borderId="18" xfId="0" applyNumberFormat="1" applyFont="1" applyBorder="1"/>
    <xf numFmtId="0" fontId="3" fillId="0" borderId="9" xfId="0" applyFont="1" applyBorder="1"/>
    <xf numFmtId="10" fontId="3" fillId="0" borderId="8" xfId="0" applyNumberFormat="1" applyFont="1" applyBorder="1" applyAlignment="1">
      <alignment horizontal="right"/>
    </xf>
    <xf numFmtId="10" fontId="7" fillId="3" borderId="8" xfId="0" applyNumberFormat="1" applyFont="1" applyFill="1" applyBorder="1" applyAlignment="1">
      <alignment horizontal="right"/>
    </xf>
    <xf numFmtId="10" fontId="8" fillId="2" borderId="10" xfId="0" applyNumberFormat="1" applyFont="1" applyFill="1" applyBorder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8" xfId="0" applyFont="1" applyBorder="1"/>
    <xf numFmtId="4" fontId="3" fillId="0" borderId="0" xfId="0" applyNumberFormat="1" applyFont="1"/>
    <xf numFmtId="4" fontId="3" fillId="0" borderId="8" xfId="0" applyNumberFormat="1" applyFont="1" applyBorder="1"/>
    <xf numFmtId="0" fontId="3" fillId="0" borderId="10" xfId="0" applyFont="1" applyBorder="1"/>
    <xf numFmtId="4" fontId="1" fillId="0" borderId="10" xfId="0" applyNumberFormat="1" applyFont="1" applyBorder="1"/>
    <xf numFmtId="10" fontId="6" fillId="2" borderId="19" xfId="0" applyNumberFormat="1" applyFont="1" applyFill="1" applyBorder="1"/>
    <xf numFmtId="10" fontId="10" fillId="4" borderId="8" xfId="1" applyNumberFormat="1" applyFont="1" applyBorder="1" applyAlignment="1">
      <alignment horizontal="right"/>
    </xf>
    <xf numFmtId="10" fontId="10" fillId="4" borderId="8" xfId="1" applyNumberFormat="1" applyFont="1" applyBorder="1"/>
    <xf numFmtId="0" fontId="11" fillId="0" borderId="17" xfId="0" applyFont="1" applyBorder="1"/>
    <xf numFmtId="0" fontId="4" fillId="0" borderId="17" xfId="0" applyFont="1" applyBorder="1"/>
    <xf numFmtId="164" fontId="4" fillId="0" borderId="17" xfId="0" applyNumberFormat="1" applyFont="1" applyBorder="1"/>
    <xf numFmtId="0" fontId="3" fillId="0" borderId="6" xfId="0" applyFont="1" applyBorder="1"/>
    <xf numFmtId="164" fontId="3" fillId="0" borderId="6" xfId="0" applyNumberFormat="1" applyFont="1" applyBorder="1"/>
    <xf numFmtId="10" fontId="6" fillId="2" borderId="6" xfId="0" applyNumberFormat="1" applyFont="1" applyFill="1" applyBorder="1" applyAlignment="1">
      <alignment horizontal="right"/>
    </xf>
    <xf numFmtId="0" fontId="3" fillId="0" borderId="22" xfId="0" applyFont="1" applyBorder="1"/>
    <xf numFmtId="0" fontId="4" fillId="0" borderId="23" xfId="0" applyFont="1" applyBorder="1"/>
    <xf numFmtId="4" fontId="5" fillId="0" borderId="23" xfId="0" quotePrefix="1" applyNumberFormat="1" applyFont="1" applyBorder="1"/>
    <xf numFmtId="0" fontId="5" fillId="0" borderId="24" xfId="0" applyFont="1" applyBorder="1"/>
    <xf numFmtId="0" fontId="4" fillId="0" borderId="25" xfId="0" applyFont="1" applyBorder="1"/>
    <xf numFmtId="164" fontId="3" fillId="0" borderId="26" xfId="0" applyNumberFormat="1" applyFont="1" applyBorder="1"/>
    <xf numFmtId="0" fontId="3" fillId="0" borderId="25" xfId="0" applyFont="1" applyBorder="1"/>
    <xf numFmtId="164" fontId="3" fillId="0" borderId="28" xfId="0" applyNumberFormat="1" applyFont="1" applyBorder="1"/>
    <xf numFmtId="164" fontId="3" fillId="0" borderId="29" xfId="0" applyNumberFormat="1" applyFont="1" applyBorder="1"/>
    <xf numFmtId="0" fontId="0" fillId="0" borderId="25" xfId="0" applyFont="1" applyBorder="1" applyAlignment="1"/>
    <xf numFmtId="0" fontId="1" fillId="0" borderId="30" xfId="0" applyFont="1" applyBorder="1"/>
    <xf numFmtId="0" fontId="1" fillId="0" borderId="31" xfId="0" applyFont="1" applyBorder="1"/>
    <xf numFmtId="164" fontId="1" fillId="0" borderId="31" xfId="0" applyNumberFormat="1" applyFont="1" applyBorder="1"/>
    <xf numFmtId="10" fontId="8" fillId="2" borderId="31" xfId="0" applyNumberFormat="1" applyFont="1" applyFill="1" applyBorder="1" applyAlignment="1">
      <alignment horizontal="right"/>
    </xf>
    <xf numFmtId="164" fontId="1" fillId="0" borderId="32" xfId="0" applyNumberFormat="1" applyFont="1" applyBorder="1"/>
    <xf numFmtId="0" fontId="11" fillId="5" borderId="20" xfId="0" applyFont="1" applyFill="1" applyBorder="1" applyAlignment="1"/>
    <xf numFmtId="0" fontId="0" fillId="5" borderId="20" xfId="0" applyFont="1" applyFill="1" applyBorder="1" applyAlignment="1"/>
    <xf numFmtId="164" fontId="11" fillId="5" borderId="20" xfId="0" applyNumberFormat="1" applyFont="1" applyFill="1" applyBorder="1" applyAlignment="1"/>
    <xf numFmtId="164" fontId="11" fillId="5" borderId="27" xfId="0" applyNumberFormat="1" applyFont="1" applyFill="1" applyBorder="1" applyAlignment="1"/>
    <xf numFmtId="0" fontId="3" fillId="5" borderId="8" xfId="0" applyFont="1" applyFill="1" applyBorder="1"/>
    <xf numFmtId="4" fontId="3" fillId="5" borderId="8" xfId="0" applyNumberFormat="1" applyFont="1" applyFill="1" applyBorder="1"/>
    <xf numFmtId="10" fontId="6" fillId="6" borderId="8" xfId="0" applyNumberFormat="1" applyFont="1" applyFill="1" applyBorder="1"/>
    <xf numFmtId="164" fontId="3" fillId="5" borderId="7" xfId="0" applyNumberFormat="1" applyFont="1" applyFill="1" applyBorder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1" fillId="0" borderId="13" xfId="0" applyFont="1" applyBorder="1" applyAlignment="1">
      <alignment horizontal="left"/>
    </xf>
    <xf numFmtId="0" fontId="2" fillId="0" borderId="13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3" fillId="0" borderId="14" xfId="0" applyFont="1" applyBorder="1" applyAlignment="1">
      <alignment horizontal="left"/>
    </xf>
    <xf numFmtId="0" fontId="2" fillId="0" borderId="15" xfId="0" applyFont="1" applyBorder="1"/>
    <xf numFmtId="0" fontId="3" fillId="0" borderId="21" xfId="0" applyFont="1" applyBorder="1" applyAlignment="1">
      <alignment horizontal="left"/>
    </xf>
    <xf numFmtId="0" fontId="2" fillId="0" borderId="22" xfId="0" applyFont="1" applyBorder="1"/>
    <xf numFmtId="0" fontId="0" fillId="0" borderId="0" xfId="0" applyFon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topLeftCell="A96" workbookViewId="0">
      <selection activeCell="J110" sqref="J110"/>
    </sheetView>
  </sheetViews>
  <sheetFormatPr defaultColWidth="14.42578125" defaultRowHeight="15" customHeight="1" x14ac:dyDescent="0.25"/>
  <cols>
    <col min="1" max="1" width="14.42578125" customWidth="1"/>
    <col min="2" max="2" width="15.85546875" customWidth="1"/>
    <col min="3" max="3" width="5.42578125" customWidth="1"/>
    <col min="4" max="4" width="5.85546875" customWidth="1"/>
    <col min="5" max="5" width="13.7109375" customWidth="1"/>
    <col min="6" max="6" width="14" customWidth="1"/>
    <col min="7" max="7" width="11" bestFit="1" customWidth="1"/>
    <col min="8" max="8" width="15.42578125" customWidth="1"/>
  </cols>
  <sheetData>
    <row r="1" spans="1:8" ht="11.25" customHeight="1" x14ac:dyDescent="0.25">
      <c r="A1" s="92" t="s">
        <v>3</v>
      </c>
      <c r="B1" s="93"/>
      <c r="C1" s="2"/>
      <c r="D1" s="3" t="s">
        <v>5</v>
      </c>
      <c r="E1" s="4" t="s">
        <v>6</v>
      </c>
      <c r="F1" s="4" t="s">
        <v>7</v>
      </c>
      <c r="G1" s="4" t="s">
        <v>8</v>
      </c>
      <c r="H1" s="5" t="s">
        <v>9</v>
      </c>
    </row>
    <row r="2" spans="1:8" ht="11.25" customHeight="1" x14ac:dyDescent="0.25">
      <c r="A2" s="6"/>
      <c r="B2" s="7" t="s">
        <v>10</v>
      </c>
      <c r="C2" s="7"/>
      <c r="D2" s="7">
        <v>40000</v>
      </c>
      <c r="E2" s="9">
        <v>412769.47</v>
      </c>
      <c r="F2" s="9">
        <v>390000</v>
      </c>
      <c r="G2" s="10">
        <f t="shared" ref="G2:G7" si="0">E2/F2</f>
        <v>1.0583832564102564</v>
      </c>
      <c r="H2" s="11">
        <v>430000</v>
      </c>
    </row>
    <row r="3" spans="1:8" ht="11.25" customHeight="1" x14ac:dyDescent="0.25">
      <c r="A3" s="6"/>
      <c r="B3" s="12" t="s">
        <v>11</v>
      </c>
      <c r="C3" s="12"/>
      <c r="D3" s="12">
        <v>42000</v>
      </c>
      <c r="E3" s="13">
        <v>78400</v>
      </c>
      <c r="F3" s="13">
        <v>78400</v>
      </c>
      <c r="G3" s="14">
        <f t="shared" si="0"/>
        <v>1</v>
      </c>
      <c r="H3" s="11">
        <v>81150</v>
      </c>
    </row>
    <row r="4" spans="1:8" ht="11.25" customHeight="1" x14ac:dyDescent="0.25">
      <c r="A4" s="6"/>
      <c r="B4" s="12" t="s">
        <v>12</v>
      </c>
      <c r="C4" s="12"/>
      <c r="D4" s="12">
        <v>44000</v>
      </c>
      <c r="E4" s="13">
        <v>49</v>
      </c>
      <c r="F4" s="13">
        <v>0</v>
      </c>
      <c r="G4" s="15" t="e">
        <f t="shared" si="0"/>
        <v>#DIV/0!</v>
      </c>
      <c r="H4" s="11">
        <v>0</v>
      </c>
    </row>
    <row r="5" spans="1:8" ht="11.25" customHeight="1" x14ac:dyDescent="0.25">
      <c r="A5" s="6"/>
      <c r="B5" s="12" t="s">
        <v>13</v>
      </c>
      <c r="C5" s="12"/>
      <c r="D5" s="12">
        <v>42005</v>
      </c>
      <c r="E5" s="13">
        <v>1744.7</v>
      </c>
      <c r="F5" s="13">
        <v>0</v>
      </c>
      <c r="G5" s="15" t="e">
        <f t="shared" si="0"/>
        <v>#DIV/0!</v>
      </c>
      <c r="H5" s="11">
        <v>0</v>
      </c>
    </row>
    <row r="6" spans="1:8" ht="11.25" customHeight="1" x14ac:dyDescent="0.25">
      <c r="A6" s="6"/>
      <c r="B6" s="12" t="s">
        <v>14</v>
      </c>
      <c r="C6" s="12"/>
      <c r="D6" s="12">
        <v>43000</v>
      </c>
      <c r="E6" s="13">
        <v>8058.44</v>
      </c>
      <c r="F6" s="13">
        <v>13800</v>
      </c>
      <c r="G6" s="17">
        <f t="shared" si="0"/>
        <v>0.58394492753623184</v>
      </c>
      <c r="H6" s="11">
        <v>13800</v>
      </c>
    </row>
    <row r="7" spans="1:8" ht="11.25" customHeight="1" x14ac:dyDescent="0.25">
      <c r="A7" s="18"/>
      <c r="B7" s="20" t="s">
        <v>16</v>
      </c>
      <c r="C7" s="20"/>
      <c r="D7" s="20"/>
      <c r="E7" s="21">
        <f t="shared" ref="E7:F7" si="1">SUM(E2:E6)</f>
        <v>501021.61</v>
      </c>
      <c r="F7" s="21">
        <f t="shared" si="1"/>
        <v>482200</v>
      </c>
      <c r="G7" s="22">
        <f t="shared" si="0"/>
        <v>1.0390327872252176</v>
      </c>
      <c r="H7" s="23">
        <f>SUM(H2:H6)</f>
        <v>524950</v>
      </c>
    </row>
    <row r="8" spans="1:8" ht="11.25" customHeight="1" x14ac:dyDescent="0.25">
      <c r="A8" s="24"/>
      <c r="B8" s="24"/>
      <c r="C8" s="24"/>
      <c r="D8" s="24"/>
      <c r="E8" s="25"/>
      <c r="F8" s="25"/>
      <c r="G8" s="27"/>
      <c r="H8" s="25"/>
    </row>
    <row r="9" spans="1:8" ht="11.25" customHeight="1" x14ac:dyDescent="0.25">
      <c r="A9" s="94" t="s">
        <v>21</v>
      </c>
      <c r="B9" s="95"/>
      <c r="C9" s="28"/>
      <c r="D9" s="29" t="s">
        <v>5</v>
      </c>
      <c r="E9" s="30" t="s">
        <v>6</v>
      </c>
      <c r="F9" s="30" t="s">
        <v>7</v>
      </c>
      <c r="G9" s="30" t="s">
        <v>8</v>
      </c>
      <c r="H9" s="32" t="s">
        <v>9</v>
      </c>
    </row>
    <row r="10" spans="1:8" ht="11.25" customHeight="1" x14ac:dyDescent="0.25">
      <c r="A10" s="96" t="s">
        <v>24</v>
      </c>
      <c r="B10" s="97"/>
      <c r="C10" s="33"/>
      <c r="D10" s="24"/>
      <c r="E10" s="25"/>
      <c r="F10" s="25"/>
      <c r="G10" s="27"/>
      <c r="H10" s="25"/>
    </row>
    <row r="11" spans="1:8" ht="11.25" customHeight="1" x14ac:dyDescent="0.25">
      <c r="A11" s="34" t="s">
        <v>25</v>
      </c>
      <c r="B11" s="35"/>
      <c r="C11" s="35"/>
      <c r="D11" s="3" t="s">
        <v>5</v>
      </c>
      <c r="E11" s="4" t="s">
        <v>6</v>
      </c>
      <c r="F11" s="4" t="s">
        <v>7</v>
      </c>
      <c r="G11" s="4" t="s">
        <v>8</v>
      </c>
      <c r="H11" s="5" t="s">
        <v>9</v>
      </c>
    </row>
    <row r="12" spans="1:8" ht="11.25" customHeight="1" x14ac:dyDescent="0.25">
      <c r="A12" s="6"/>
      <c r="B12" s="12" t="s">
        <v>26</v>
      </c>
      <c r="C12" s="12" t="s">
        <v>27</v>
      </c>
      <c r="D12" s="12">
        <v>61006</v>
      </c>
      <c r="E12" s="13">
        <v>790</v>
      </c>
      <c r="F12" s="13">
        <v>480</v>
      </c>
      <c r="G12" s="17">
        <f t="shared" ref="G12:G18" si="2">E12/F12</f>
        <v>1.6458333333333333</v>
      </c>
      <c r="H12" s="11">
        <v>790</v>
      </c>
    </row>
    <row r="13" spans="1:8" ht="11.25" customHeight="1" x14ac:dyDescent="0.25">
      <c r="A13" s="6"/>
      <c r="B13" s="12" t="s">
        <v>28</v>
      </c>
      <c r="C13" s="12" t="s">
        <v>29</v>
      </c>
      <c r="D13" s="12">
        <v>61035</v>
      </c>
      <c r="E13" s="13">
        <v>4020.09</v>
      </c>
      <c r="F13" s="13">
        <v>3600</v>
      </c>
      <c r="G13" s="17">
        <f t="shared" si="2"/>
        <v>1.1166916666666666</v>
      </c>
      <c r="H13" s="11">
        <v>4900</v>
      </c>
    </row>
    <row r="14" spans="1:8" ht="11.25" customHeight="1" x14ac:dyDescent="0.25">
      <c r="A14" s="6"/>
      <c r="B14" s="12" t="s">
        <v>30</v>
      </c>
      <c r="C14" s="12" t="s">
        <v>31</v>
      </c>
      <c r="D14" s="12">
        <v>61037</v>
      </c>
      <c r="E14" s="13">
        <v>400.95</v>
      </c>
      <c r="F14" s="13">
        <v>500.04</v>
      </c>
      <c r="G14" s="14">
        <f t="shared" si="2"/>
        <v>0.80183585313174943</v>
      </c>
      <c r="H14" s="11">
        <v>500</v>
      </c>
    </row>
    <row r="15" spans="1:8" ht="11.25" customHeight="1" x14ac:dyDescent="0.25">
      <c r="A15" s="6"/>
      <c r="B15" s="12" t="s">
        <v>32</v>
      </c>
      <c r="C15" s="12" t="s">
        <v>33</v>
      </c>
      <c r="D15" s="12">
        <v>61039</v>
      </c>
      <c r="E15" s="13">
        <v>569.98</v>
      </c>
      <c r="F15" s="13">
        <v>600</v>
      </c>
      <c r="G15" s="14">
        <f t="shared" si="2"/>
        <v>0.94996666666666674</v>
      </c>
      <c r="H15" s="11">
        <v>600</v>
      </c>
    </row>
    <row r="16" spans="1:8" ht="11.25" customHeight="1" x14ac:dyDescent="0.25">
      <c r="A16" s="6"/>
      <c r="B16" s="12" t="s">
        <v>34</v>
      </c>
      <c r="C16" s="12" t="s">
        <v>35</v>
      </c>
      <c r="D16" s="12">
        <v>61000</v>
      </c>
      <c r="E16" s="13">
        <v>0</v>
      </c>
      <c r="F16" s="13">
        <v>750</v>
      </c>
      <c r="G16" s="14">
        <f t="shared" si="2"/>
        <v>0</v>
      </c>
      <c r="H16" s="11">
        <v>750</v>
      </c>
    </row>
    <row r="17" spans="1:8" ht="11.25" customHeight="1" x14ac:dyDescent="0.25">
      <c r="A17" s="6"/>
      <c r="B17" s="12" t="s">
        <v>36</v>
      </c>
      <c r="C17" s="12"/>
      <c r="D17" s="12">
        <v>61009</v>
      </c>
      <c r="E17" s="13">
        <v>496.98</v>
      </c>
      <c r="F17" s="13">
        <v>1250.04</v>
      </c>
      <c r="G17" s="14">
        <f t="shared" si="2"/>
        <v>0.39757127771911299</v>
      </c>
      <c r="H17" s="11">
        <v>1250</v>
      </c>
    </row>
    <row r="18" spans="1:8" ht="11.25" customHeight="1" x14ac:dyDescent="0.25">
      <c r="A18" s="18"/>
      <c r="B18" s="20" t="s">
        <v>16</v>
      </c>
      <c r="C18" s="20"/>
      <c r="D18" s="20"/>
      <c r="E18" s="21">
        <f t="shared" ref="E18:F18" si="3">SUM(E12:E17)</f>
        <v>6278</v>
      </c>
      <c r="F18" s="21">
        <f t="shared" si="3"/>
        <v>7180.08</v>
      </c>
      <c r="G18" s="22">
        <f t="shared" si="2"/>
        <v>0.87436351684103797</v>
      </c>
      <c r="H18" s="23">
        <f>SUM(H12:H17)</f>
        <v>8790</v>
      </c>
    </row>
    <row r="19" spans="1:8" ht="11.25" customHeight="1" x14ac:dyDescent="0.25">
      <c r="A19" s="24"/>
      <c r="B19" s="24"/>
      <c r="C19" s="24"/>
      <c r="D19" s="24"/>
      <c r="E19" s="25"/>
      <c r="F19" s="25"/>
      <c r="G19" s="27"/>
      <c r="H19" s="25"/>
    </row>
    <row r="20" spans="1:8" ht="11.25" customHeight="1" x14ac:dyDescent="0.25">
      <c r="A20" s="34" t="s">
        <v>37</v>
      </c>
      <c r="B20" s="35"/>
      <c r="C20" s="35"/>
      <c r="D20" s="3" t="s">
        <v>5</v>
      </c>
      <c r="E20" s="4" t="s">
        <v>6</v>
      </c>
      <c r="F20" s="4" t="s">
        <v>7</v>
      </c>
      <c r="G20" s="4" t="s">
        <v>8</v>
      </c>
      <c r="H20" s="5" t="s">
        <v>9</v>
      </c>
    </row>
    <row r="21" spans="1:8" ht="11.25" customHeight="1" x14ac:dyDescent="0.25">
      <c r="A21" s="6"/>
      <c r="B21" s="12" t="s">
        <v>38</v>
      </c>
      <c r="C21" s="12"/>
      <c r="D21" s="12">
        <v>61001</v>
      </c>
      <c r="E21" s="13">
        <v>3875.84</v>
      </c>
      <c r="F21" s="13">
        <v>5199.96</v>
      </c>
      <c r="G21" s="14">
        <f t="shared" ref="G21:G25" si="4">E21/F21</f>
        <v>0.74535957968907451</v>
      </c>
      <c r="H21" s="13">
        <v>5200</v>
      </c>
    </row>
    <row r="22" spans="1:8" ht="11.25" customHeight="1" x14ac:dyDescent="0.25">
      <c r="A22" s="6"/>
      <c r="B22" s="12" t="s">
        <v>39</v>
      </c>
      <c r="C22" s="12" t="s">
        <v>40</v>
      </c>
      <c r="D22" s="12">
        <v>61005</v>
      </c>
      <c r="E22" s="13">
        <v>21950.400000000001</v>
      </c>
      <c r="F22" s="13">
        <v>24999.99</v>
      </c>
      <c r="G22" s="14">
        <f t="shared" si="4"/>
        <v>0.87801635120654054</v>
      </c>
      <c r="H22" s="13">
        <v>24999</v>
      </c>
    </row>
    <row r="23" spans="1:8" ht="11.25" customHeight="1" x14ac:dyDescent="0.25">
      <c r="A23" s="6"/>
      <c r="B23" s="12" t="s">
        <v>41</v>
      </c>
      <c r="C23" s="12" t="s">
        <v>42</v>
      </c>
      <c r="D23" s="12">
        <v>61020</v>
      </c>
      <c r="E23" s="13">
        <v>1150</v>
      </c>
      <c r="F23" s="13">
        <v>1599.96</v>
      </c>
      <c r="G23" s="14">
        <f t="shared" si="4"/>
        <v>0.71876796919922992</v>
      </c>
      <c r="H23" s="13">
        <v>1600</v>
      </c>
    </row>
    <row r="24" spans="1:8" ht="11.25" customHeight="1" x14ac:dyDescent="0.25">
      <c r="A24" s="6"/>
      <c r="B24" s="12" t="s">
        <v>43</v>
      </c>
      <c r="C24" s="12" t="s">
        <v>44</v>
      </c>
      <c r="D24" s="12">
        <v>61025</v>
      </c>
      <c r="E24" s="13">
        <v>3788.44</v>
      </c>
      <c r="F24" s="13">
        <v>4200</v>
      </c>
      <c r="G24" s="14">
        <f t="shared" si="4"/>
        <v>0.90200952380952382</v>
      </c>
      <c r="H24" s="13">
        <v>4400</v>
      </c>
    </row>
    <row r="25" spans="1:8" ht="11.25" customHeight="1" x14ac:dyDescent="0.25">
      <c r="A25" s="18"/>
      <c r="B25" s="20" t="s">
        <v>16</v>
      </c>
      <c r="C25" s="20"/>
      <c r="D25" s="20"/>
      <c r="E25" s="21">
        <f t="shared" ref="E25:F25" si="5">SUM(E21:E24)</f>
        <v>30764.68</v>
      </c>
      <c r="F25" s="21">
        <f t="shared" si="5"/>
        <v>35999.910000000003</v>
      </c>
      <c r="G25" s="22">
        <f t="shared" si="4"/>
        <v>0.85457658088589661</v>
      </c>
      <c r="H25" s="23">
        <f>SUM(H21:H24)</f>
        <v>36199</v>
      </c>
    </row>
    <row r="26" spans="1:8" ht="11.25" customHeight="1" x14ac:dyDescent="0.25">
      <c r="A26" s="24"/>
      <c r="B26" s="24"/>
      <c r="C26" s="24"/>
      <c r="D26" s="24"/>
      <c r="E26" s="25"/>
      <c r="F26" s="25"/>
      <c r="G26" s="27"/>
      <c r="H26" s="25"/>
    </row>
    <row r="27" spans="1:8" ht="11.25" customHeight="1" x14ac:dyDescent="0.25">
      <c r="A27" s="34" t="s">
        <v>45</v>
      </c>
      <c r="B27" s="35"/>
      <c r="C27" s="35"/>
      <c r="D27" s="3" t="s">
        <v>5</v>
      </c>
      <c r="E27" s="4" t="s">
        <v>6</v>
      </c>
      <c r="F27" s="4" t="s">
        <v>7</v>
      </c>
      <c r="G27" s="4" t="s">
        <v>8</v>
      </c>
      <c r="H27" s="5" t="s">
        <v>9</v>
      </c>
    </row>
    <row r="28" spans="1:8" ht="11.25" customHeight="1" x14ac:dyDescent="0.25">
      <c r="A28" s="6"/>
      <c r="B28" s="12" t="s">
        <v>46</v>
      </c>
      <c r="C28" s="12" t="s">
        <v>47</v>
      </c>
      <c r="D28" s="12">
        <v>61040</v>
      </c>
      <c r="E28" s="13">
        <v>219</v>
      </c>
      <c r="F28" s="13">
        <v>200</v>
      </c>
      <c r="G28" s="62">
        <f t="shared" ref="G28:G36" si="6">E28/F28</f>
        <v>1.095</v>
      </c>
      <c r="H28" s="11">
        <v>200</v>
      </c>
    </row>
    <row r="29" spans="1:8" ht="11.25" customHeight="1" x14ac:dyDescent="0.25">
      <c r="A29" s="6"/>
      <c r="B29" s="12" t="s">
        <v>48</v>
      </c>
      <c r="C29" s="12" t="s">
        <v>49</v>
      </c>
      <c r="D29" s="12">
        <v>61042</v>
      </c>
      <c r="E29" s="13">
        <v>424.54</v>
      </c>
      <c r="F29" s="13">
        <v>500.04</v>
      </c>
      <c r="G29" s="14">
        <f t="shared" si="6"/>
        <v>0.84901207903367726</v>
      </c>
      <c r="H29" s="11">
        <v>500</v>
      </c>
    </row>
    <row r="30" spans="1:8" ht="11.25" customHeight="1" x14ac:dyDescent="0.25">
      <c r="A30" s="6"/>
      <c r="B30" s="12" t="s">
        <v>50</v>
      </c>
      <c r="C30" s="12" t="s">
        <v>51</v>
      </c>
      <c r="D30" s="12">
        <v>61050</v>
      </c>
      <c r="E30" s="13">
        <v>989.92</v>
      </c>
      <c r="F30" s="13">
        <v>1599.96</v>
      </c>
      <c r="G30" s="14">
        <f t="shared" si="6"/>
        <v>0.61871546788669718</v>
      </c>
      <c r="H30" s="36">
        <v>1600</v>
      </c>
    </row>
    <row r="31" spans="1:8" ht="11.25" customHeight="1" x14ac:dyDescent="0.25">
      <c r="A31" s="6"/>
      <c r="B31" s="12" t="s">
        <v>52</v>
      </c>
      <c r="C31" s="12" t="s">
        <v>53</v>
      </c>
      <c r="D31" s="12">
        <v>61070</v>
      </c>
      <c r="E31" s="13">
        <v>330.33</v>
      </c>
      <c r="F31" s="13">
        <v>0</v>
      </c>
      <c r="G31" s="15" t="e">
        <f t="shared" si="6"/>
        <v>#DIV/0!</v>
      </c>
      <c r="H31" s="11">
        <v>350</v>
      </c>
    </row>
    <row r="32" spans="1:8" ht="11.25" customHeight="1" x14ac:dyDescent="0.25">
      <c r="A32" s="37"/>
      <c r="B32" s="38" t="s">
        <v>54</v>
      </c>
      <c r="C32" s="38" t="s">
        <v>55</v>
      </c>
      <c r="D32" s="38">
        <v>61055</v>
      </c>
      <c r="E32" s="39">
        <v>0</v>
      </c>
      <c r="F32" s="39">
        <v>0</v>
      </c>
      <c r="G32" s="15" t="e">
        <f t="shared" si="6"/>
        <v>#DIV/0!</v>
      </c>
      <c r="H32" s="40">
        <v>1000</v>
      </c>
    </row>
    <row r="33" spans="1:8" ht="11.25" customHeight="1" x14ac:dyDescent="0.25">
      <c r="A33" s="6"/>
      <c r="B33" s="12" t="s">
        <v>56</v>
      </c>
      <c r="C33" s="12" t="s">
        <v>57</v>
      </c>
      <c r="D33" s="12">
        <v>61065</v>
      </c>
      <c r="E33" s="13">
        <v>2056.35</v>
      </c>
      <c r="F33" s="13">
        <v>2500</v>
      </c>
      <c r="G33" s="15">
        <f t="shared" si="6"/>
        <v>0.82253999999999994</v>
      </c>
      <c r="H33" s="11">
        <v>2500</v>
      </c>
    </row>
    <row r="34" spans="1:8" ht="11.25" customHeight="1" x14ac:dyDescent="0.25">
      <c r="A34" s="37"/>
      <c r="B34" s="38" t="s">
        <v>58</v>
      </c>
      <c r="C34" s="38"/>
      <c r="D34" s="38">
        <v>64000</v>
      </c>
      <c r="E34" s="39">
        <v>0</v>
      </c>
      <c r="F34" s="39">
        <v>999.96</v>
      </c>
      <c r="G34" s="15">
        <f t="shared" si="6"/>
        <v>0</v>
      </c>
      <c r="H34" s="40">
        <v>1000</v>
      </c>
    </row>
    <row r="35" spans="1:8" ht="11.25" customHeight="1" x14ac:dyDescent="0.25">
      <c r="A35" s="6"/>
      <c r="B35" s="41" t="s">
        <v>59</v>
      </c>
      <c r="C35" s="41"/>
      <c r="D35" s="41"/>
      <c r="E35" s="42">
        <v>20.92</v>
      </c>
      <c r="F35" s="42">
        <v>0</v>
      </c>
      <c r="G35" s="43" t="e">
        <f t="shared" si="6"/>
        <v>#DIV/0!</v>
      </c>
      <c r="H35" s="44">
        <v>0</v>
      </c>
    </row>
    <row r="36" spans="1:8" ht="11.25" customHeight="1" x14ac:dyDescent="0.25">
      <c r="A36" s="18"/>
      <c r="B36" s="20" t="s">
        <v>16</v>
      </c>
      <c r="C36" s="20"/>
      <c r="D36" s="20"/>
      <c r="E36" s="21">
        <f t="shared" ref="E36:F36" si="7">SUM(E28:E35)</f>
        <v>4041.06</v>
      </c>
      <c r="F36" s="21">
        <f t="shared" si="7"/>
        <v>5799.96</v>
      </c>
      <c r="G36" s="22">
        <f t="shared" si="6"/>
        <v>0.69673928785715766</v>
      </c>
      <c r="H36" s="23">
        <f>SUM(H28:H35)</f>
        <v>7150</v>
      </c>
    </row>
    <row r="37" spans="1:8" ht="11.25" customHeight="1" x14ac:dyDescent="0.25">
      <c r="A37" s="24"/>
      <c r="B37" s="24"/>
      <c r="C37" s="24"/>
      <c r="D37" s="24"/>
      <c r="E37" s="25"/>
      <c r="F37" s="25"/>
      <c r="G37" s="27"/>
      <c r="H37" s="25"/>
    </row>
    <row r="38" spans="1:8" ht="11.25" customHeight="1" x14ac:dyDescent="0.25">
      <c r="A38" s="98" t="s">
        <v>60</v>
      </c>
      <c r="B38" s="99"/>
      <c r="C38" s="35"/>
      <c r="D38" s="3" t="s">
        <v>5</v>
      </c>
      <c r="E38" s="4" t="s">
        <v>6</v>
      </c>
      <c r="F38" s="4" t="s">
        <v>7</v>
      </c>
      <c r="G38" s="4" t="s">
        <v>8</v>
      </c>
      <c r="H38" s="5" t="s">
        <v>9</v>
      </c>
    </row>
    <row r="39" spans="1:8" ht="11.25" customHeight="1" x14ac:dyDescent="0.25">
      <c r="A39" s="6"/>
      <c r="B39" s="12" t="s">
        <v>61</v>
      </c>
      <c r="C39" s="12"/>
      <c r="D39" s="12">
        <v>60005</v>
      </c>
      <c r="E39" s="13">
        <v>132593.66</v>
      </c>
      <c r="F39" s="13">
        <v>144000</v>
      </c>
      <c r="G39" s="14">
        <f t="shared" ref="G39:G42" si="8">E39/F39</f>
        <v>0.9207893055555556</v>
      </c>
      <c r="H39" s="11">
        <v>121000</v>
      </c>
    </row>
    <row r="40" spans="1:8" ht="11.25" customHeight="1" x14ac:dyDescent="0.25">
      <c r="A40" s="6"/>
      <c r="B40" s="12" t="s">
        <v>62</v>
      </c>
      <c r="C40" s="12"/>
      <c r="D40" s="12">
        <v>60010</v>
      </c>
      <c r="E40" s="13">
        <v>85376.66</v>
      </c>
      <c r="F40" s="13">
        <v>79000</v>
      </c>
      <c r="G40" s="14">
        <f t="shared" si="8"/>
        <v>1.0807172151898734</v>
      </c>
      <c r="H40" s="11">
        <v>86000</v>
      </c>
    </row>
    <row r="41" spans="1:8" ht="11.25" customHeight="1" x14ac:dyDescent="0.25">
      <c r="A41" s="6"/>
      <c r="B41" s="12" t="s">
        <v>63</v>
      </c>
      <c r="C41" s="12"/>
      <c r="D41" s="12">
        <v>60015</v>
      </c>
      <c r="E41" s="13">
        <v>12014.05</v>
      </c>
      <c r="F41" s="13">
        <v>11000</v>
      </c>
      <c r="G41" s="14">
        <f t="shared" si="8"/>
        <v>1.0921863636363636</v>
      </c>
      <c r="H41" s="11">
        <v>11500</v>
      </c>
    </row>
    <row r="42" spans="1:8" ht="11.25" customHeight="1" x14ac:dyDescent="0.25">
      <c r="A42" s="45"/>
      <c r="B42" s="20" t="s">
        <v>16</v>
      </c>
      <c r="C42" s="20"/>
      <c r="D42" s="20"/>
      <c r="E42" s="21">
        <f t="shared" ref="E42:F42" si="9">SUM(E39:E41)</f>
        <v>229984.37</v>
      </c>
      <c r="F42" s="21">
        <f t="shared" si="9"/>
        <v>234000</v>
      </c>
      <c r="G42" s="22">
        <f t="shared" si="8"/>
        <v>0.98283918803418802</v>
      </c>
      <c r="H42" s="23">
        <f>SUM(H39:H41)</f>
        <v>218500</v>
      </c>
    </row>
    <row r="43" spans="1:8" ht="11.25" customHeight="1" x14ac:dyDescent="0.25">
      <c r="A43" s="24"/>
      <c r="B43" s="24"/>
      <c r="C43" s="24"/>
      <c r="D43" s="24"/>
      <c r="E43" s="25"/>
      <c r="F43" s="25"/>
      <c r="G43" s="27"/>
      <c r="H43" s="25"/>
    </row>
    <row r="44" spans="1:8" ht="11.25" customHeight="1" x14ac:dyDescent="0.25">
      <c r="A44" s="98" t="s">
        <v>64</v>
      </c>
      <c r="B44" s="99"/>
      <c r="C44" s="35"/>
      <c r="D44" s="3" t="s">
        <v>5</v>
      </c>
      <c r="E44" s="4" t="s">
        <v>6</v>
      </c>
      <c r="F44" s="4" t="s">
        <v>7</v>
      </c>
      <c r="G44" s="4" t="s">
        <v>8</v>
      </c>
      <c r="H44" s="5" t="s">
        <v>9</v>
      </c>
    </row>
    <row r="45" spans="1:8" ht="11.25" customHeight="1" x14ac:dyDescent="0.25">
      <c r="A45" s="6"/>
      <c r="B45" s="12" t="s">
        <v>65</v>
      </c>
      <c r="C45" s="12" t="s">
        <v>66</v>
      </c>
      <c r="D45" s="12">
        <v>63055</v>
      </c>
      <c r="E45" s="13">
        <v>3137.56</v>
      </c>
      <c r="F45" s="13">
        <v>4500</v>
      </c>
      <c r="G45" s="14">
        <f t="shared" ref="G45:G48" si="10">E45/F45</f>
        <v>0.6972355555555555</v>
      </c>
      <c r="H45" s="11">
        <v>4500</v>
      </c>
    </row>
    <row r="46" spans="1:8" ht="11.25" customHeight="1" x14ac:dyDescent="0.25">
      <c r="A46" s="6"/>
      <c r="B46" s="12" t="s">
        <v>67</v>
      </c>
      <c r="C46" s="12" t="s">
        <v>68</v>
      </c>
      <c r="D46" s="12">
        <v>63050</v>
      </c>
      <c r="E46" s="13">
        <v>11769.71</v>
      </c>
      <c r="F46" s="13">
        <v>12305.64</v>
      </c>
      <c r="G46" s="14">
        <f t="shared" si="10"/>
        <v>0.95644842527491458</v>
      </c>
      <c r="H46" s="11">
        <v>12800</v>
      </c>
    </row>
    <row r="47" spans="1:8" ht="11.25" customHeight="1" x14ac:dyDescent="0.25">
      <c r="A47" s="6"/>
      <c r="B47" s="12" t="s">
        <v>69</v>
      </c>
      <c r="C47" s="12" t="s">
        <v>70</v>
      </c>
      <c r="D47" s="12">
        <v>63065</v>
      </c>
      <c r="E47" s="13">
        <v>284.36</v>
      </c>
      <c r="F47" s="13">
        <v>300</v>
      </c>
      <c r="G47" s="14">
        <f t="shared" si="10"/>
        <v>0.94786666666666675</v>
      </c>
      <c r="H47" s="11">
        <v>312</v>
      </c>
    </row>
    <row r="48" spans="1:8" ht="11.25" customHeight="1" x14ac:dyDescent="0.25">
      <c r="A48" s="18"/>
      <c r="B48" s="20" t="s">
        <v>16</v>
      </c>
      <c r="C48" s="20"/>
      <c r="D48" s="20"/>
      <c r="E48" s="21">
        <f t="shared" ref="E48:F48" si="11">SUM(E45:E47)</f>
        <v>15191.63</v>
      </c>
      <c r="F48" s="21">
        <f t="shared" si="11"/>
        <v>17105.64</v>
      </c>
      <c r="G48" s="22">
        <f t="shared" si="10"/>
        <v>0.88810649586919865</v>
      </c>
      <c r="H48" s="23">
        <f>SUM(H45:H47)</f>
        <v>17612</v>
      </c>
    </row>
    <row r="49" spans="1:8" ht="11.25" customHeight="1" x14ac:dyDescent="0.25">
      <c r="A49" s="24"/>
      <c r="B49" s="24"/>
      <c r="C49" s="24"/>
      <c r="D49" s="24"/>
      <c r="E49" s="25"/>
      <c r="F49" s="25"/>
      <c r="G49" s="27"/>
      <c r="H49" s="25"/>
    </row>
    <row r="50" spans="1:8" ht="11.25" customHeight="1" x14ac:dyDescent="0.25">
      <c r="A50" s="34" t="s">
        <v>71</v>
      </c>
      <c r="B50" s="35"/>
      <c r="C50" s="35"/>
      <c r="D50" s="3" t="s">
        <v>5</v>
      </c>
      <c r="E50" s="4" t="s">
        <v>6</v>
      </c>
      <c r="F50" s="4" t="s">
        <v>7</v>
      </c>
      <c r="G50" s="4" t="s">
        <v>8</v>
      </c>
      <c r="H50" s="5" t="s">
        <v>9</v>
      </c>
    </row>
    <row r="51" spans="1:8" ht="11.25" customHeight="1" x14ac:dyDescent="0.25">
      <c r="A51" s="6"/>
      <c r="B51" s="12" t="s">
        <v>72</v>
      </c>
      <c r="C51" s="12" t="s">
        <v>73</v>
      </c>
      <c r="D51" s="12">
        <v>63000</v>
      </c>
      <c r="E51" s="13">
        <v>0</v>
      </c>
      <c r="F51" s="13">
        <v>0</v>
      </c>
      <c r="G51" s="15" t="e">
        <f t="shared" ref="G51:G55" si="12">E51/F51</f>
        <v>#DIV/0!</v>
      </c>
      <c r="H51" s="11">
        <v>900</v>
      </c>
    </row>
    <row r="52" spans="1:8" ht="11.25" customHeight="1" x14ac:dyDescent="0.25">
      <c r="A52" s="6"/>
      <c r="B52" s="12" t="s">
        <v>74</v>
      </c>
      <c r="C52" s="12" t="s">
        <v>75</v>
      </c>
      <c r="D52" s="12">
        <v>63005</v>
      </c>
      <c r="E52" s="13">
        <v>15655.52</v>
      </c>
      <c r="F52" s="13">
        <v>15321.6</v>
      </c>
      <c r="G52" s="61">
        <f t="shared" si="12"/>
        <v>1.0217940685045948</v>
      </c>
      <c r="H52" s="11">
        <v>15934.47</v>
      </c>
    </row>
    <row r="53" spans="1:8" ht="11.25" customHeight="1" x14ac:dyDescent="0.25">
      <c r="A53" s="6"/>
      <c r="B53" s="12" t="s">
        <v>76</v>
      </c>
      <c r="C53" s="12" t="s">
        <v>77</v>
      </c>
      <c r="D53" s="12">
        <v>63011</v>
      </c>
      <c r="E53" s="13">
        <v>3606.67</v>
      </c>
      <c r="F53" s="13">
        <v>4976.04</v>
      </c>
      <c r="G53" s="15">
        <f t="shared" si="12"/>
        <v>0.72480727646883869</v>
      </c>
      <c r="H53" s="11">
        <v>4976.78</v>
      </c>
    </row>
    <row r="54" spans="1:8" ht="11.25" customHeight="1" x14ac:dyDescent="0.25">
      <c r="A54" s="6"/>
      <c r="B54" s="12" t="s">
        <v>78</v>
      </c>
      <c r="C54" s="12" t="s">
        <v>79</v>
      </c>
      <c r="D54" s="12">
        <v>63015</v>
      </c>
      <c r="E54" s="13">
        <v>73328.460000000006</v>
      </c>
      <c r="F54" s="13">
        <v>73727.520000000004</v>
      </c>
      <c r="G54" s="15">
        <f t="shared" si="12"/>
        <v>0.99458736710525464</v>
      </c>
      <c r="H54" s="11">
        <v>78211.070000000007</v>
      </c>
    </row>
    <row r="55" spans="1:8" ht="11.25" customHeight="1" x14ac:dyDescent="0.25">
      <c r="A55" s="6"/>
      <c r="B55" s="12" t="s">
        <v>80</v>
      </c>
      <c r="C55" s="12" t="s">
        <v>81</v>
      </c>
      <c r="D55" s="12">
        <v>63060</v>
      </c>
      <c r="E55" s="13">
        <v>500</v>
      </c>
      <c r="F55" s="13">
        <v>500</v>
      </c>
      <c r="G55" s="15">
        <f t="shared" si="12"/>
        <v>1</v>
      </c>
      <c r="H55" s="11">
        <v>500</v>
      </c>
    </row>
    <row r="56" spans="1:8" ht="11.25" customHeight="1" x14ac:dyDescent="0.25">
      <c r="A56" s="6"/>
      <c r="B56" s="12"/>
      <c r="C56" s="12"/>
      <c r="D56" s="12"/>
      <c r="E56" s="13"/>
      <c r="F56" s="13"/>
      <c r="G56" s="46"/>
      <c r="H56" s="11"/>
    </row>
    <row r="57" spans="1:8" ht="11.25" customHeight="1" x14ac:dyDescent="0.25">
      <c r="A57" s="6"/>
      <c r="B57" s="12" t="s">
        <v>82</v>
      </c>
      <c r="C57" s="12"/>
      <c r="D57" s="12">
        <v>63036</v>
      </c>
      <c r="E57" s="13">
        <v>550</v>
      </c>
      <c r="F57" s="13">
        <v>600</v>
      </c>
      <c r="G57" s="15">
        <f t="shared" ref="G57:G65" si="13">E57/F57</f>
        <v>0.91666666666666663</v>
      </c>
      <c r="H57" s="11">
        <v>600</v>
      </c>
    </row>
    <row r="58" spans="1:8" ht="11.25" customHeight="1" x14ac:dyDescent="0.25">
      <c r="A58" s="6"/>
      <c r="B58" s="12" t="s">
        <v>72</v>
      </c>
      <c r="C58" s="12" t="s">
        <v>83</v>
      </c>
      <c r="D58" s="12">
        <v>63020</v>
      </c>
      <c r="E58" s="13">
        <v>1200</v>
      </c>
      <c r="F58" s="13">
        <v>1200</v>
      </c>
      <c r="G58" s="15">
        <f t="shared" si="13"/>
        <v>1</v>
      </c>
      <c r="H58" s="11">
        <v>900</v>
      </c>
    </row>
    <row r="59" spans="1:8" ht="11.25" customHeight="1" x14ac:dyDescent="0.25">
      <c r="A59" s="6"/>
      <c r="B59" s="12" t="s">
        <v>74</v>
      </c>
      <c r="C59" s="12" t="s">
        <v>84</v>
      </c>
      <c r="D59" s="12">
        <v>63025</v>
      </c>
      <c r="E59" s="13">
        <v>11181.72</v>
      </c>
      <c r="F59" s="13">
        <v>11210.64</v>
      </c>
      <c r="G59" s="15">
        <f t="shared" si="13"/>
        <v>0.99742030785039926</v>
      </c>
      <c r="H59" s="11">
        <v>11659.01</v>
      </c>
    </row>
    <row r="60" spans="1:8" ht="11.25" customHeight="1" x14ac:dyDescent="0.25">
      <c r="A60" s="6"/>
      <c r="B60" s="12" t="s">
        <v>85</v>
      </c>
      <c r="C60" s="12" t="s">
        <v>86</v>
      </c>
      <c r="D60" s="12">
        <v>63035</v>
      </c>
      <c r="E60" s="13">
        <v>1337.32</v>
      </c>
      <c r="F60" s="13">
        <v>2000.04</v>
      </c>
      <c r="G60" s="15">
        <f t="shared" si="13"/>
        <v>0.66864662706745859</v>
      </c>
      <c r="H60" s="11">
        <v>2000</v>
      </c>
    </row>
    <row r="61" spans="1:8" ht="11.25" customHeight="1" x14ac:dyDescent="0.25">
      <c r="A61" s="6"/>
      <c r="B61" s="12" t="s">
        <v>87</v>
      </c>
      <c r="C61" s="12" t="s">
        <v>88</v>
      </c>
      <c r="D61" s="12">
        <v>63030</v>
      </c>
      <c r="E61" s="13">
        <v>26.06</v>
      </c>
      <c r="F61" s="13">
        <v>300</v>
      </c>
      <c r="G61" s="15">
        <f t="shared" si="13"/>
        <v>8.6866666666666661E-2</v>
      </c>
      <c r="H61" s="11">
        <v>300</v>
      </c>
    </row>
    <row r="62" spans="1:8" ht="11.25" customHeight="1" x14ac:dyDescent="0.25">
      <c r="A62" s="6"/>
      <c r="B62" s="12" t="s">
        <v>76</v>
      </c>
      <c r="C62" s="12" t="s">
        <v>89</v>
      </c>
      <c r="D62" s="12">
        <v>63040</v>
      </c>
      <c r="E62" s="13">
        <v>4860.6000000000004</v>
      </c>
      <c r="F62" s="13">
        <v>4188.96</v>
      </c>
      <c r="G62" s="47">
        <f t="shared" si="13"/>
        <v>1.160335739658531</v>
      </c>
      <c r="H62" s="11">
        <v>4356.5200000000004</v>
      </c>
    </row>
    <row r="63" spans="1:8" ht="11.25" customHeight="1" x14ac:dyDescent="0.25">
      <c r="A63" s="6"/>
      <c r="B63" s="12" t="s">
        <v>78</v>
      </c>
      <c r="C63" s="12" t="s">
        <v>90</v>
      </c>
      <c r="D63" s="12">
        <v>63045</v>
      </c>
      <c r="E63" s="13">
        <v>65654.5</v>
      </c>
      <c r="F63" s="13">
        <v>63521.760000000002</v>
      </c>
      <c r="G63" s="61">
        <f t="shared" si="13"/>
        <v>1.0335749513237669</v>
      </c>
      <c r="H63" s="11">
        <v>71933.78</v>
      </c>
    </row>
    <row r="64" spans="1:8" ht="11.25" customHeight="1" x14ac:dyDescent="0.25">
      <c r="A64" s="6"/>
      <c r="B64" s="12" t="s">
        <v>80</v>
      </c>
      <c r="C64" s="12" t="s">
        <v>91</v>
      </c>
      <c r="D64" s="12">
        <v>63047</v>
      </c>
      <c r="E64" s="13">
        <v>500</v>
      </c>
      <c r="F64" s="13">
        <v>500</v>
      </c>
      <c r="G64" s="15">
        <f t="shared" si="13"/>
        <v>1</v>
      </c>
      <c r="H64" s="11">
        <v>500</v>
      </c>
    </row>
    <row r="65" spans="1:8" ht="11.25" customHeight="1" x14ac:dyDescent="0.25">
      <c r="A65" s="18"/>
      <c r="B65" s="20" t="s">
        <v>16</v>
      </c>
      <c r="C65" s="20"/>
      <c r="D65" s="20"/>
      <c r="E65" s="21">
        <f t="shared" ref="E65:F65" si="14">SUM(E51:E64)</f>
        <v>178400.85000000003</v>
      </c>
      <c r="F65" s="21">
        <f t="shared" si="14"/>
        <v>178046.56</v>
      </c>
      <c r="G65" s="48">
        <f t="shared" si="13"/>
        <v>1.0019898727613723</v>
      </c>
      <c r="H65" s="23">
        <f>SUM(H51:H64)</f>
        <v>192771.63</v>
      </c>
    </row>
    <row r="66" spans="1:8" ht="11.25" customHeight="1" x14ac:dyDescent="0.25">
      <c r="A66" s="24"/>
      <c r="B66" s="24"/>
      <c r="C66" s="24"/>
      <c r="D66" s="24"/>
      <c r="E66" s="25"/>
      <c r="F66" s="25"/>
      <c r="G66" s="27"/>
      <c r="H66" s="25"/>
    </row>
    <row r="67" spans="1:8" ht="11.25" customHeight="1" x14ac:dyDescent="0.25">
      <c r="A67" s="96" t="s">
        <v>92</v>
      </c>
      <c r="B67" s="97"/>
      <c r="C67" s="24"/>
      <c r="D67" s="24"/>
      <c r="E67" s="25"/>
      <c r="F67" s="25"/>
      <c r="G67" s="27"/>
      <c r="H67" s="25"/>
    </row>
    <row r="68" spans="1:8" ht="11.25" customHeight="1" x14ac:dyDescent="0.25">
      <c r="A68" s="100" t="s">
        <v>93</v>
      </c>
      <c r="B68" s="101"/>
      <c r="C68" s="69"/>
      <c r="D68" s="70" t="s">
        <v>5</v>
      </c>
      <c r="E68" s="71" t="s">
        <v>6</v>
      </c>
      <c r="F68" s="71" t="s">
        <v>7</v>
      </c>
      <c r="G68" s="71" t="s">
        <v>8</v>
      </c>
      <c r="H68" s="72" t="s">
        <v>9</v>
      </c>
    </row>
    <row r="69" spans="1:8" ht="11.25" customHeight="1" thickTop="1" x14ac:dyDescent="0.25">
      <c r="A69" s="73"/>
      <c r="B69" s="63" t="s">
        <v>94</v>
      </c>
      <c r="C69" s="64" t="s">
        <v>95</v>
      </c>
      <c r="D69" s="64">
        <v>62077</v>
      </c>
      <c r="E69" s="65">
        <v>3000</v>
      </c>
      <c r="F69" s="65">
        <v>3000</v>
      </c>
      <c r="G69" s="43">
        <f>E69/F69</f>
        <v>1</v>
      </c>
      <c r="H69" s="74">
        <v>3000</v>
      </c>
    </row>
    <row r="70" spans="1:8" ht="11.25" customHeight="1" x14ac:dyDescent="0.25">
      <c r="A70" s="75"/>
      <c r="B70" s="84" t="s">
        <v>145</v>
      </c>
      <c r="C70" s="85"/>
      <c r="D70" s="85"/>
      <c r="E70" s="86">
        <v>0</v>
      </c>
      <c r="F70" s="86">
        <v>0</v>
      </c>
      <c r="G70" s="86">
        <v>0</v>
      </c>
      <c r="H70" s="87">
        <v>600</v>
      </c>
    </row>
    <row r="71" spans="1:8" ht="11.25" customHeight="1" x14ac:dyDescent="0.25">
      <c r="A71" s="75"/>
      <c r="B71" s="66" t="s">
        <v>96</v>
      </c>
      <c r="C71" s="66" t="s">
        <v>97</v>
      </c>
      <c r="D71" s="66">
        <v>62020</v>
      </c>
      <c r="E71" s="67">
        <v>0</v>
      </c>
      <c r="F71" s="67">
        <v>540</v>
      </c>
      <c r="G71" s="68">
        <f t="shared" ref="G71:G87" si="15">E71/F71</f>
        <v>0</v>
      </c>
      <c r="H71" s="76">
        <v>540</v>
      </c>
    </row>
    <row r="72" spans="1:8" ht="11.25" customHeight="1" x14ac:dyDescent="0.25">
      <c r="A72" s="75"/>
      <c r="B72" s="12" t="s">
        <v>98</v>
      </c>
      <c r="C72" s="12" t="s">
        <v>98</v>
      </c>
      <c r="D72" s="12">
        <v>62025</v>
      </c>
      <c r="E72" s="13">
        <v>2817.95</v>
      </c>
      <c r="F72" s="13">
        <v>4500</v>
      </c>
      <c r="G72" s="15">
        <f t="shared" si="15"/>
        <v>0.62621111111111105</v>
      </c>
      <c r="H72" s="77">
        <v>4500</v>
      </c>
    </row>
    <row r="73" spans="1:8" ht="11.25" customHeight="1" x14ac:dyDescent="0.25">
      <c r="A73" s="75"/>
      <c r="B73" s="12" t="s">
        <v>99</v>
      </c>
      <c r="C73" s="12" t="s">
        <v>100</v>
      </c>
      <c r="D73" s="12">
        <v>62030</v>
      </c>
      <c r="E73" s="13">
        <v>2621.95</v>
      </c>
      <c r="F73" s="13">
        <v>3500</v>
      </c>
      <c r="G73" s="15">
        <f t="shared" si="15"/>
        <v>0.74912857142857137</v>
      </c>
      <c r="H73" s="77">
        <v>3500</v>
      </c>
    </row>
    <row r="74" spans="1:8" ht="11.25" customHeight="1" x14ac:dyDescent="0.25">
      <c r="A74" s="75"/>
      <c r="B74" s="12" t="s">
        <v>101</v>
      </c>
      <c r="C74" s="12" t="s">
        <v>102</v>
      </c>
      <c r="D74" s="12">
        <v>62010</v>
      </c>
      <c r="E74" s="13">
        <v>505.01</v>
      </c>
      <c r="F74" s="13">
        <v>500.04</v>
      </c>
      <c r="G74" s="47">
        <f t="shared" si="15"/>
        <v>1.0099392048636109</v>
      </c>
      <c r="H74" s="77">
        <v>500</v>
      </c>
    </row>
    <row r="75" spans="1:8" ht="11.25" customHeight="1" x14ac:dyDescent="0.25">
      <c r="A75" s="73"/>
      <c r="B75" s="12" t="s">
        <v>103</v>
      </c>
      <c r="C75" s="12" t="s">
        <v>104</v>
      </c>
      <c r="D75" s="12">
        <v>62035</v>
      </c>
      <c r="E75" s="13">
        <v>491</v>
      </c>
      <c r="F75" s="13">
        <v>1000</v>
      </c>
      <c r="G75" s="15">
        <f t="shared" si="15"/>
        <v>0.49099999999999999</v>
      </c>
      <c r="H75" s="77">
        <v>1000</v>
      </c>
    </row>
    <row r="76" spans="1:8" ht="11.25" customHeight="1" x14ac:dyDescent="0.25">
      <c r="A76" s="75"/>
      <c r="B76" s="38" t="s">
        <v>105</v>
      </c>
      <c r="C76" s="38" t="s">
        <v>106</v>
      </c>
      <c r="D76" s="38">
        <v>62037</v>
      </c>
      <c r="E76" s="39">
        <v>0</v>
      </c>
      <c r="F76" s="39">
        <v>0</v>
      </c>
      <c r="G76" s="15" t="e">
        <f t="shared" si="15"/>
        <v>#DIV/0!</v>
      </c>
      <c r="H76" s="77">
        <v>0</v>
      </c>
    </row>
    <row r="77" spans="1:8" ht="11.25" customHeight="1" x14ac:dyDescent="0.25">
      <c r="A77" s="75"/>
      <c r="B77" s="12" t="s">
        <v>107</v>
      </c>
      <c r="C77" s="12" t="s">
        <v>108</v>
      </c>
      <c r="D77" s="12">
        <v>62015</v>
      </c>
      <c r="E77" s="13">
        <v>716.18</v>
      </c>
      <c r="F77" s="13">
        <v>1500</v>
      </c>
      <c r="G77" s="15">
        <f t="shared" si="15"/>
        <v>0.47745333333333329</v>
      </c>
      <c r="H77" s="77">
        <v>1500</v>
      </c>
    </row>
    <row r="78" spans="1:8" ht="11.25" customHeight="1" x14ac:dyDescent="0.25">
      <c r="A78" s="75"/>
      <c r="B78" s="12" t="s">
        <v>109</v>
      </c>
      <c r="C78" s="12" t="s">
        <v>110</v>
      </c>
      <c r="D78" s="12">
        <v>62017</v>
      </c>
      <c r="E78" s="13">
        <v>1450</v>
      </c>
      <c r="F78" s="13">
        <v>2500</v>
      </c>
      <c r="G78" s="15">
        <f t="shared" si="15"/>
        <v>0.57999999999999996</v>
      </c>
      <c r="H78" s="77">
        <v>2500</v>
      </c>
    </row>
    <row r="79" spans="1:8" ht="11.25" customHeight="1" x14ac:dyDescent="0.25">
      <c r="A79" s="75"/>
      <c r="B79" s="12" t="s">
        <v>111</v>
      </c>
      <c r="C79" s="12" t="s">
        <v>112</v>
      </c>
      <c r="D79" s="12">
        <v>62050</v>
      </c>
      <c r="E79" s="13">
        <v>491.7</v>
      </c>
      <c r="F79" s="13">
        <v>500</v>
      </c>
      <c r="G79" s="15">
        <f t="shared" si="15"/>
        <v>0.98339999999999994</v>
      </c>
      <c r="H79" s="77">
        <v>500</v>
      </c>
    </row>
    <row r="80" spans="1:8" ht="11.25" customHeight="1" x14ac:dyDescent="0.25">
      <c r="A80" s="75"/>
      <c r="B80" s="12" t="s">
        <v>113</v>
      </c>
      <c r="C80" s="12" t="s">
        <v>114</v>
      </c>
      <c r="D80" s="12">
        <v>62055</v>
      </c>
      <c r="E80" s="13">
        <v>926.95</v>
      </c>
      <c r="F80" s="13">
        <v>1500</v>
      </c>
      <c r="G80" s="15">
        <f t="shared" si="15"/>
        <v>0.61796666666666666</v>
      </c>
      <c r="H80" s="77">
        <v>1500</v>
      </c>
    </row>
    <row r="81" spans="1:8" ht="11.25" customHeight="1" x14ac:dyDescent="0.25">
      <c r="A81" s="75"/>
      <c r="B81" s="12" t="s">
        <v>115</v>
      </c>
      <c r="C81" s="12" t="s">
        <v>116</v>
      </c>
      <c r="D81" s="12">
        <v>62060</v>
      </c>
      <c r="E81" s="13">
        <v>247.5</v>
      </c>
      <c r="F81" s="13">
        <v>9999.9599999999991</v>
      </c>
      <c r="G81" s="15">
        <f t="shared" si="15"/>
        <v>2.4750099000396004E-2</v>
      </c>
      <c r="H81" s="77">
        <v>10000</v>
      </c>
    </row>
    <row r="82" spans="1:8" ht="11.25" customHeight="1" x14ac:dyDescent="0.25">
      <c r="A82" s="75"/>
      <c r="B82" s="12" t="s">
        <v>117</v>
      </c>
      <c r="C82" s="12" t="s">
        <v>118</v>
      </c>
      <c r="D82" s="12">
        <v>62061</v>
      </c>
      <c r="E82" s="13">
        <v>11600</v>
      </c>
      <c r="F82" s="13">
        <v>13389.96</v>
      </c>
      <c r="G82" s="15">
        <f t="shared" si="15"/>
        <v>0.86632073583490921</v>
      </c>
      <c r="H82" s="77">
        <v>13000</v>
      </c>
    </row>
    <row r="83" spans="1:8" ht="11.25" customHeight="1" x14ac:dyDescent="0.25">
      <c r="A83" s="75"/>
      <c r="B83" s="12" t="s">
        <v>119</v>
      </c>
      <c r="C83" s="12" t="s">
        <v>120</v>
      </c>
      <c r="D83" s="12">
        <v>62075</v>
      </c>
      <c r="E83" s="13">
        <v>1118.6600000000001</v>
      </c>
      <c r="F83" s="13">
        <v>1500</v>
      </c>
      <c r="G83" s="15">
        <f t="shared" si="15"/>
        <v>0.7457733333333334</v>
      </c>
      <c r="H83" s="77">
        <v>1500</v>
      </c>
    </row>
    <row r="84" spans="1:8" ht="11.25" customHeight="1" x14ac:dyDescent="0.25">
      <c r="A84" s="75"/>
      <c r="B84" s="12" t="s">
        <v>121</v>
      </c>
      <c r="C84" s="12" t="s">
        <v>122</v>
      </c>
      <c r="D84" s="12">
        <v>64010</v>
      </c>
      <c r="E84" s="13">
        <v>0</v>
      </c>
      <c r="F84" s="13">
        <v>0</v>
      </c>
      <c r="G84" s="15" t="e">
        <f t="shared" si="15"/>
        <v>#DIV/0!</v>
      </c>
      <c r="H84" s="77">
        <v>0</v>
      </c>
    </row>
    <row r="85" spans="1:8" ht="11.25" customHeight="1" x14ac:dyDescent="0.25">
      <c r="A85" s="75"/>
      <c r="B85" s="12" t="s">
        <v>123</v>
      </c>
      <c r="C85" s="12" t="s">
        <v>124</v>
      </c>
      <c r="D85" s="12">
        <v>62040</v>
      </c>
      <c r="E85" s="13">
        <v>6914.97</v>
      </c>
      <c r="F85" s="13">
        <v>6999.96</v>
      </c>
      <c r="G85" s="15">
        <f t="shared" si="15"/>
        <v>0.98785850204858316</v>
      </c>
      <c r="H85" s="77">
        <v>6000</v>
      </c>
    </row>
    <row r="86" spans="1:8" ht="11.25" customHeight="1" x14ac:dyDescent="0.25">
      <c r="A86" s="78"/>
      <c r="B86" s="12" t="s">
        <v>125</v>
      </c>
      <c r="C86" s="12" t="s">
        <v>126</v>
      </c>
      <c r="D86" s="12">
        <v>62045</v>
      </c>
      <c r="E86" s="13">
        <v>1693.36</v>
      </c>
      <c r="F86" s="13">
        <v>3000</v>
      </c>
      <c r="G86" s="15">
        <f t="shared" si="15"/>
        <v>0.56445333333333325</v>
      </c>
      <c r="H86" s="77">
        <v>3250</v>
      </c>
    </row>
    <row r="87" spans="1:8" ht="11.25" customHeight="1" thickBot="1" x14ac:dyDescent="0.3">
      <c r="A87" s="79"/>
      <c r="B87" s="80" t="s">
        <v>16</v>
      </c>
      <c r="C87" s="80"/>
      <c r="D87" s="80"/>
      <c r="E87" s="81">
        <f>SUM(E69:E86)</f>
        <v>34595.230000000003</v>
      </c>
      <c r="F87" s="81">
        <f>SUM(F69:F86)</f>
        <v>53929.919999999998</v>
      </c>
      <c r="G87" s="82">
        <f t="shared" si="15"/>
        <v>0.64148491227133297</v>
      </c>
      <c r="H87" s="83">
        <f>SUM(H69:H86)</f>
        <v>53390</v>
      </c>
    </row>
    <row r="88" spans="1:8" ht="11.25" customHeight="1" thickBot="1" x14ac:dyDescent="0.3">
      <c r="A88" s="49"/>
      <c r="B88" s="49"/>
      <c r="C88" s="49"/>
      <c r="D88" s="49"/>
      <c r="E88" s="50"/>
      <c r="F88" s="50"/>
      <c r="H88" s="50"/>
    </row>
    <row r="89" spans="1:8" ht="11.25" customHeight="1" x14ac:dyDescent="0.25">
      <c r="A89" s="98" t="s">
        <v>127</v>
      </c>
      <c r="B89" s="99"/>
      <c r="C89" s="35"/>
      <c r="D89" s="3" t="s">
        <v>5</v>
      </c>
      <c r="E89" s="4" t="s">
        <v>6</v>
      </c>
      <c r="F89" s="4" t="s">
        <v>7</v>
      </c>
      <c r="G89" s="4" t="s">
        <v>8</v>
      </c>
      <c r="H89" s="5" t="s">
        <v>9</v>
      </c>
    </row>
    <row r="90" spans="1:8" ht="11.25" customHeight="1" x14ac:dyDescent="0.25">
      <c r="A90" s="51"/>
      <c r="B90" s="52" t="s">
        <v>128</v>
      </c>
      <c r="C90" s="12" t="s">
        <v>129</v>
      </c>
      <c r="D90" s="12">
        <v>62000</v>
      </c>
      <c r="E90" s="13">
        <v>4786.66</v>
      </c>
      <c r="F90" s="13">
        <v>5000.04</v>
      </c>
      <c r="G90" s="14">
        <f t="shared" ref="G90:G94" si="16">E90/F90</f>
        <v>0.95732434140526879</v>
      </c>
      <c r="H90" s="11">
        <v>0</v>
      </c>
    </row>
    <row r="91" spans="1:8" ht="11.25" customHeight="1" x14ac:dyDescent="0.25">
      <c r="A91" s="51"/>
      <c r="B91" s="52" t="s">
        <v>130</v>
      </c>
      <c r="C91" s="12" t="s">
        <v>131</v>
      </c>
      <c r="D91" s="12">
        <v>62002</v>
      </c>
      <c r="E91" s="13">
        <v>0</v>
      </c>
      <c r="F91" s="13">
        <v>0</v>
      </c>
      <c r="G91" s="15" t="e">
        <f t="shared" si="16"/>
        <v>#DIV/0!</v>
      </c>
      <c r="H91" s="11">
        <v>0</v>
      </c>
    </row>
    <row r="92" spans="1:8" ht="11.25" customHeight="1" x14ac:dyDescent="0.25">
      <c r="A92" s="51"/>
      <c r="B92" s="52" t="s">
        <v>132</v>
      </c>
      <c r="C92" s="12" t="s">
        <v>133</v>
      </c>
      <c r="D92" s="12">
        <v>62004</v>
      </c>
      <c r="E92" s="13">
        <v>490</v>
      </c>
      <c r="F92" s="13">
        <v>0</v>
      </c>
      <c r="G92" s="47" t="e">
        <f t="shared" si="16"/>
        <v>#DIV/0!</v>
      </c>
      <c r="H92" s="11">
        <v>500</v>
      </c>
    </row>
    <row r="93" spans="1:8" ht="11.25" customHeight="1" x14ac:dyDescent="0.25">
      <c r="A93" s="51"/>
      <c r="B93" s="52" t="s">
        <v>134</v>
      </c>
      <c r="C93" s="12" t="s">
        <v>135</v>
      </c>
      <c r="D93" s="12">
        <v>62005</v>
      </c>
      <c r="E93" s="13">
        <v>100</v>
      </c>
      <c r="F93" s="13">
        <v>0</v>
      </c>
      <c r="G93" s="15" t="e">
        <f t="shared" si="16"/>
        <v>#DIV/0!</v>
      </c>
      <c r="H93" s="11">
        <v>0</v>
      </c>
    </row>
    <row r="94" spans="1:8" ht="11.25" customHeight="1" x14ac:dyDescent="0.25">
      <c r="A94" s="53"/>
      <c r="B94" s="54" t="s">
        <v>16</v>
      </c>
      <c r="C94" s="20"/>
      <c r="D94" s="20"/>
      <c r="E94" s="21">
        <f t="shared" ref="E94:F94" si="17">SUM(E90:E93)</f>
        <v>5376.66</v>
      </c>
      <c r="F94" s="21">
        <f t="shared" si="17"/>
        <v>5000.04</v>
      </c>
      <c r="G94" s="22">
        <f t="shared" si="16"/>
        <v>1.0753233974128207</v>
      </c>
      <c r="H94" s="23">
        <f>SUM(H90:H93)</f>
        <v>500</v>
      </c>
    </row>
    <row r="95" spans="1:8" ht="11.25" customHeight="1" x14ac:dyDescent="0.25">
      <c r="A95" s="49"/>
      <c r="B95" s="49"/>
      <c r="C95" s="49"/>
      <c r="D95" s="49"/>
      <c r="E95" s="50"/>
      <c r="F95" s="50"/>
      <c r="H95" s="50"/>
    </row>
    <row r="96" spans="1:8" ht="11.25" customHeight="1" x14ac:dyDescent="0.25">
      <c r="A96" s="24"/>
      <c r="B96" s="24"/>
      <c r="C96" s="24"/>
      <c r="D96" s="24"/>
      <c r="E96" s="25"/>
      <c r="F96" s="25"/>
      <c r="G96" s="27"/>
      <c r="H96" s="25"/>
    </row>
    <row r="97" spans="1:8" ht="11.25" customHeight="1" x14ac:dyDescent="0.25">
      <c r="A97" s="98" t="s">
        <v>136</v>
      </c>
      <c r="B97" s="99"/>
      <c r="C97" s="35"/>
      <c r="D97" s="3" t="s">
        <v>5</v>
      </c>
      <c r="E97" s="4" t="s">
        <v>6</v>
      </c>
      <c r="F97" s="4" t="s">
        <v>7</v>
      </c>
      <c r="G97" s="4" t="s">
        <v>8</v>
      </c>
      <c r="H97" s="5" t="s">
        <v>9</v>
      </c>
    </row>
    <row r="98" spans="1:8" ht="11.25" customHeight="1" x14ac:dyDescent="0.25">
      <c r="A98" s="6"/>
      <c r="B98" s="12" t="s">
        <v>137</v>
      </c>
      <c r="C98" s="12" t="s">
        <v>138</v>
      </c>
      <c r="D98" s="12">
        <v>62065</v>
      </c>
      <c r="E98" s="13">
        <v>440</v>
      </c>
      <c r="F98" s="13">
        <v>1000</v>
      </c>
      <c r="G98" s="15">
        <f t="shared" ref="G98:G101" si="18">E98/F98</f>
        <v>0.44</v>
      </c>
      <c r="H98" s="11">
        <v>2000</v>
      </c>
    </row>
    <row r="99" spans="1:8" ht="11.25" customHeight="1" x14ac:dyDescent="0.25">
      <c r="A99" s="6"/>
      <c r="B99" s="12" t="s">
        <v>139</v>
      </c>
      <c r="C99" s="12" t="s">
        <v>140</v>
      </c>
      <c r="D99" s="12">
        <v>62070</v>
      </c>
      <c r="E99" s="13">
        <v>0</v>
      </c>
      <c r="F99" s="13">
        <v>0</v>
      </c>
      <c r="G99" s="15" t="e">
        <f t="shared" si="18"/>
        <v>#DIV/0!</v>
      </c>
      <c r="H99" s="11">
        <v>0</v>
      </c>
    </row>
    <row r="100" spans="1:8" ht="11.25" customHeight="1" x14ac:dyDescent="0.25">
      <c r="A100" s="6"/>
      <c r="B100" s="12" t="s">
        <v>141</v>
      </c>
      <c r="C100" s="12" t="s">
        <v>142</v>
      </c>
      <c r="D100" s="12">
        <v>60025</v>
      </c>
      <c r="E100" s="13">
        <v>0</v>
      </c>
      <c r="F100" s="13">
        <v>0</v>
      </c>
      <c r="G100" s="15" t="e">
        <f t="shared" si="18"/>
        <v>#DIV/0!</v>
      </c>
      <c r="H100" s="55">
        <v>0</v>
      </c>
    </row>
    <row r="101" spans="1:8" ht="11.25" customHeight="1" x14ac:dyDescent="0.25">
      <c r="A101" s="18"/>
      <c r="B101" s="20" t="s">
        <v>16</v>
      </c>
      <c r="C101" s="20"/>
      <c r="D101" s="20"/>
      <c r="E101" s="21">
        <f t="shared" ref="E101:F101" si="19">SUM(E98:E100)</f>
        <v>440</v>
      </c>
      <c r="F101" s="21">
        <f t="shared" si="19"/>
        <v>1000</v>
      </c>
      <c r="G101" s="48">
        <f t="shared" si="18"/>
        <v>0.44</v>
      </c>
      <c r="H101" s="23">
        <f>SUM(H98:H100)</f>
        <v>2000</v>
      </c>
    </row>
    <row r="102" spans="1:8" ht="11.25" customHeight="1" x14ac:dyDescent="0.25">
      <c r="A102" s="24"/>
      <c r="B102" s="24"/>
      <c r="C102" s="24"/>
      <c r="D102" s="24"/>
      <c r="E102" s="56"/>
      <c r="F102" s="56"/>
      <c r="G102" s="56"/>
      <c r="H102" s="24"/>
    </row>
    <row r="103" spans="1:8" ht="11.25" customHeight="1" x14ac:dyDescent="0.25">
      <c r="A103" s="34" t="s">
        <v>143</v>
      </c>
      <c r="B103" s="35"/>
      <c r="C103" s="35"/>
      <c r="D103" s="3" t="s">
        <v>5</v>
      </c>
      <c r="E103" s="4" t="s">
        <v>6</v>
      </c>
      <c r="F103" s="4" t="s">
        <v>7</v>
      </c>
      <c r="G103" s="4" t="s">
        <v>8</v>
      </c>
      <c r="H103" s="5" t="s">
        <v>9</v>
      </c>
    </row>
    <row r="104" spans="1:8" ht="11.25" customHeight="1" x14ac:dyDescent="0.25">
      <c r="A104" s="6"/>
      <c r="B104" s="88" t="s">
        <v>143</v>
      </c>
      <c r="C104" s="88"/>
      <c r="D104" s="88"/>
      <c r="E104" s="89">
        <v>0</v>
      </c>
      <c r="F104" s="89">
        <v>5000</v>
      </c>
      <c r="G104" s="90">
        <f t="shared" ref="G104:G105" si="20">E104/F104</f>
        <v>0</v>
      </c>
      <c r="H104" s="91">
        <v>20000</v>
      </c>
    </row>
    <row r="105" spans="1:8" ht="11.25" customHeight="1" x14ac:dyDescent="0.25">
      <c r="A105" s="6"/>
      <c r="B105" s="12" t="s">
        <v>144</v>
      </c>
      <c r="C105" s="12"/>
      <c r="D105" s="12"/>
      <c r="E105" s="57">
        <v>0</v>
      </c>
      <c r="F105" s="57">
        <v>1900</v>
      </c>
      <c r="G105" s="14">
        <f t="shared" si="20"/>
        <v>0</v>
      </c>
      <c r="H105" s="11">
        <v>1900</v>
      </c>
    </row>
    <row r="106" spans="1:8" ht="11.25" customHeight="1" x14ac:dyDescent="0.25">
      <c r="A106" s="45"/>
      <c r="B106" s="20" t="s">
        <v>16</v>
      </c>
      <c r="C106" s="58"/>
      <c r="D106" s="58"/>
      <c r="E106" s="59">
        <f t="shared" ref="E106:H106" si="21">SUM(E104:E105)</f>
        <v>0</v>
      </c>
      <c r="F106" s="59">
        <f t="shared" si="21"/>
        <v>6900</v>
      </c>
      <c r="G106" s="22">
        <f t="shared" si="21"/>
        <v>0</v>
      </c>
      <c r="H106" s="23">
        <f t="shared" si="21"/>
        <v>21900</v>
      </c>
    </row>
    <row r="107" spans="1:8" ht="11.25" customHeight="1" x14ac:dyDescent="0.25">
      <c r="A107" s="24"/>
      <c r="B107" s="24"/>
      <c r="C107" s="24"/>
      <c r="D107" s="24"/>
      <c r="E107" s="56"/>
      <c r="F107" s="56"/>
      <c r="G107" s="56"/>
      <c r="H107" s="24"/>
    </row>
    <row r="108" spans="1:8" ht="11.25" customHeight="1" x14ac:dyDescent="0.25">
      <c r="A108" s="24"/>
      <c r="B108" s="24"/>
      <c r="C108" s="24"/>
      <c r="D108" s="24"/>
      <c r="E108" s="30" t="s">
        <v>6</v>
      </c>
      <c r="F108" s="30" t="s">
        <v>7</v>
      </c>
      <c r="G108" s="30" t="s">
        <v>8</v>
      </c>
      <c r="H108" s="32" t="s">
        <v>9</v>
      </c>
    </row>
    <row r="109" spans="1:8" ht="11.25" customHeight="1" x14ac:dyDescent="0.25">
      <c r="A109" s="24"/>
      <c r="B109" s="24"/>
      <c r="C109" s="24"/>
      <c r="D109" s="24"/>
      <c r="E109" s="56">
        <f>E7-E18-E25-E36-E42-E48-E65-E94-E87-E101</f>
        <v>-4050.8700000000426</v>
      </c>
      <c r="F109" s="56">
        <f>F7-F18-F25-F36-F42-F48-F65-F94-F87-F101</f>
        <v>-55862.110000000022</v>
      </c>
      <c r="G109" s="60">
        <f>E109/F7</f>
        <v>-8.4008087930320247E-3</v>
      </c>
      <c r="H109" s="56">
        <f>H7-H18-H25-H36-H42-H48-H65-H94-H87-H101-H106</f>
        <v>-33862.630000000005</v>
      </c>
    </row>
    <row r="110" spans="1:8" ht="11.25" customHeight="1" x14ac:dyDescent="0.25">
      <c r="A110" s="24"/>
      <c r="B110" s="24"/>
      <c r="C110" s="24"/>
      <c r="D110" s="24"/>
      <c r="E110" s="56"/>
      <c r="F110" s="56">
        <f>E109-F109</f>
        <v>51811.239999999976</v>
      </c>
      <c r="G110" s="60">
        <f>F110/F7</f>
        <v>0.10744761509746988</v>
      </c>
      <c r="H110" s="24"/>
    </row>
    <row r="111" spans="1:8" ht="11.25" customHeight="1" x14ac:dyDescent="0.25">
      <c r="A111" s="24"/>
      <c r="B111" s="24"/>
      <c r="C111" s="24"/>
      <c r="D111" s="24"/>
      <c r="E111" s="56"/>
      <c r="F111" s="56"/>
      <c r="G111" s="56"/>
      <c r="H111" s="56">
        <f>H109+500+3000+2500+1000</f>
        <v>-26862.630000000005</v>
      </c>
    </row>
    <row r="112" spans="1:8" ht="11.25" customHeight="1" x14ac:dyDescent="0.25">
      <c r="A112" s="24"/>
      <c r="B112" s="24"/>
      <c r="C112" s="24"/>
      <c r="D112" s="24"/>
      <c r="E112" s="56"/>
      <c r="F112" s="56"/>
      <c r="G112" s="56"/>
      <c r="H112" s="24"/>
    </row>
    <row r="113" spans="1:8" ht="11.25" customHeight="1" x14ac:dyDescent="0.25">
      <c r="A113" s="24"/>
      <c r="B113" s="24"/>
      <c r="C113" s="24"/>
      <c r="D113" s="24"/>
      <c r="E113" s="56"/>
      <c r="F113" s="56"/>
      <c r="G113" s="56"/>
      <c r="H113" s="24"/>
    </row>
    <row r="114" spans="1:8" ht="11.25" customHeight="1" x14ac:dyDescent="0.25">
      <c r="A114" s="24"/>
      <c r="B114" s="24"/>
      <c r="C114" s="24"/>
      <c r="D114" s="24"/>
      <c r="E114" s="56"/>
      <c r="F114" s="56"/>
      <c r="G114" s="56"/>
      <c r="H114" s="24"/>
    </row>
    <row r="115" spans="1:8" ht="11.25" customHeight="1" x14ac:dyDescent="0.25">
      <c r="A115" s="24"/>
      <c r="B115" s="24"/>
      <c r="C115" s="24"/>
      <c r="D115" s="24"/>
      <c r="E115" s="56"/>
      <c r="F115" s="56"/>
      <c r="G115" s="56"/>
      <c r="H115" s="24"/>
    </row>
  </sheetData>
  <mergeCells count="9">
    <mergeCell ref="A1:B1"/>
    <mergeCell ref="A9:B9"/>
    <mergeCell ref="A10:B10"/>
    <mergeCell ref="A97:B97"/>
    <mergeCell ref="A89:B89"/>
    <mergeCell ref="A67:B67"/>
    <mergeCell ref="A68:B68"/>
    <mergeCell ref="A38:B38"/>
    <mergeCell ref="A44:B44"/>
  </mergeCells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4.42578125" defaultRowHeight="15" customHeight="1" x14ac:dyDescent="0.25"/>
  <cols>
    <col min="1" max="1" width="11.28515625" customWidth="1"/>
    <col min="2" max="2" width="8.7109375" customWidth="1"/>
    <col min="3" max="3" width="10.5703125" customWidth="1"/>
    <col min="4" max="4" width="8.7109375" customWidth="1"/>
    <col min="5" max="5" width="10.5703125" customWidth="1"/>
    <col min="6" max="6" width="8.7109375" customWidth="1"/>
    <col min="7" max="7" width="10.5703125" customWidth="1"/>
    <col min="8" max="26" width="8.7109375" customWidth="1"/>
  </cols>
  <sheetData>
    <row r="1" spans="1:11" x14ac:dyDescent="0.25">
      <c r="C1" t="s">
        <v>0</v>
      </c>
      <c r="E1" t="s">
        <v>1</v>
      </c>
    </row>
    <row r="2" spans="1:11" x14ac:dyDescent="0.25">
      <c r="G2" s="102" t="s">
        <v>2</v>
      </c>
      <c r="H2" s="97"/>
      <c r="J2" s="102" t="s">
        <v>4</v>
      </c>
      <c r="K2" s="97"/>
    </row>
    <row r="3" spans="1:11" x14ac:dyDescent="0.25">
      <c r="A3" s="1">
        <v>42931</v>
      </c>
      <c r="B3" s="1"/>
      <c r="C3">
        <v>2882.5</v>
      </c>
      <c r="E3">
        <v>2575.38</v>
      </c>
      <c r="G3">
        <f t="shared" ref="G3:G26" si="0">C3*0.07</f>
        <v>201.77500000000001</v>
      </c>
      <c r="H3">
        <f t="shared" ref="H3:H7" si="1">E3*0.05</f>
        <v>128.76900000000001</v>
      </c>
      <c r="J3">
        <v>3550.71</v>
      </c>
      <c r="K3">
        <v>2598</v>
      </c>
    </row>
    <row r="4" spans="1:11" x14ac:dyDescent="0.25">
      <c r="A4" s="1">
        <v>42947</v>
      </c>
      <c r="B4" s="1"/>
      <c r="C4">
        <v>2882.5</v>
      </c>
      <c r="E4">
        <v>2575.38</v>
      </c>
      <c r="G4">
        <f t="shared" si="0"/>
        <v>201.77500000000001</v>
      </c>
      <c r="H4">
        <f t="shared" si="1"/>
        <v>128.76900000000001</v>
      </c>
      <c r="J4">
        <v>3550.71</v>
      </c>
      <c r="K4">
        <v>2598</v>
      </c>
    </row>
    <row r="5" spans="1:11" x14ac:dyDescent="0.25">
      <c r="A5" s="1">
        <v>42962</v>
      </c>
      <c r="B5" s="1"/>
      <c r="C5">
        <v>2882.5</v>
      </c>
      <c r="E5">
        <v>2575.38</v>
      </c>
      <c r="G5">
        <f t="shared" si="0"/>
        <v>201.77500000000001</v>
      </c>
      <c r="H5">
        <f t="shared" si="1"/>
        <v>128.76900000000001</v>
      </c>
      <c r="J5">
        <v>3550.71</v>
      </c>
      <c r="K5">
        <v>2598</v>
      </c>
    </row>
    <row r="6" spans="1:11" x14ac:dyDescent="0.25">
      <c r="A6" s="1">
        <v>42978</v>
      </c>
      <c r="B6" s="1"/>
      <c r="C6">
        <v>2882.5</v>
      </c>
      <c r="E6">
        <v>2575.38</v>
      </c>
      <c r="G6">
        <f t="shared" si="0"/>
        <v>201.77500000000001</v>
      </c>
      <c r="H6">
        <f t="shared" si="1"/>
        <v>128.76900000000001</v>
      </c>
      <c r="J6">
        <v>3550.71</v>
      </c>
      <c r="K6">
        <v>2598</v>
      </c>
    </row>
    <row r="7" spans="1:11" x14ac:dyDescent="0.25">
      <c r="A7" s="1">
        <v>42993</v>
      </c>
      <c r="B7" s="1"/>
      <c r="C7">
        <v>2882.5</v>
      </c>
      <c r="E7">
        <v>2575.38</v>
      </c>
      <c r="G7">
        <f t="shared" si="0"/>
        <v>201.77500000000001</v>
      </c>
      <c r="H7">
        <f t="shared" si="1"/>
        <v>128.76900000000001</v>
      </c>
      <c r="J7">
        <v>3550.71</v>
      </c>
      <c r="K7">
        <v>2598</v>
      </c>
    </row>
    <row r="8" spans="1:11" x14ac:dyDescent="0.25">
      <c r="A8" s="1">
        <v>43008</v>
      </c>
      <c r="B8" s="1"/>
      <c r="C8">
        <v>2983.39</v>
      </c>
      <c r="E8">
        <v>2665.52</v>
      </c>
      <c r="G8">
        <f t="shared" si="0"/>
        <v>208.8373</v>
      </c>
      <c r="H8">
        <f t="shared" ref="H8:H26" si="2">E8*0.07</f>
        <v>186.58640000000003</v>
      </c>
      <c r="J8" s="8">
        <f t="shared" ref="J8:J26" si="3">3550.71*1.0995</f>
        <v>3904.0056449999997</v>
      </c>
      <c r="K8" s="8">
        <f t="shared" ref="K8:K26" si="4">2598*1.0995</f>
        <v>2856.5009999999997</v>
      </c>
    </row>
    <row r="9" spans="1:11" x14ac:dyDescent="0.25">
      <c r="A9" s="1">
        <v>43023</v>
      </c>
      <c r="B9" s="1"/>
      <c r="C9">
        <v>2983.39</v>
      </c>
      <c r="E9">
        <v>2665.52</v>
      </c>
      <c r="G9">
        <f t="shared" si="0"/>
        <v>208.8373</v>
      </c>
      <c r="H9">
        <f t="shared" si="2"/>
        <v>186.58640000000003</v>
      </c>
      <c r="J9" s="8">
        <f t="shared" si="3"/>
        <v>3904.0056449999997</v>
      </c>
      <c r="K9" s="8">
        <f t="shared" si="4"/>
        <v>2856.5009999999997</v>
      </c>
    </row>
    <row r="10" spans="1:11" x14ac:dyDescent="0.25">
      <c r="A10" s="1">
        <v>43039</v>
      </c>
      <c r="B10" s="1"/>
      <c r="C10">
        <v>2983.39</v>
      </c>
      <c r="E10">
        <v>2665.52</v>
      </c>
      <c r="G10">
        <f t="shared" si="0"/>
        <v>208.8373</v>
      </c>
      <c r="H10">
        <f t="shared" si="2"/>
        <v>186.58640000000003</v>
      </c>
      <c r="J10" s="8">
        <f t="shared" si="3"/>
        <v>3904.0056449999997</v>
      </c>
      <c r="K10" s="8">
        <f t="shared" si="4"/>
        <v>2856.5009999999997</v>
      </c>
    </row>
    <row r="11" spans="1:11" x14ac:dyDescent="0.25">
      <c r="A11" s="1">
        <v>43054</v>
      </c>
      <c r="B11" s="1"/>
      <c r="C11">
        <v>2983.39</v>
      </c>
      <c r="E11">
        <v>2665.52</v>
      </c>
      <c r="G11">
        <f t="shared" si="0"/>
        <v>208.8373</v>
      </c>
      <c r="H11">
        <f t="shared" si="2"/>
        <v>186.58640000000003</v>
      </c>
      <c r="J11" s="8">
        <f t="shared" si="3"/>
        <v>3904.0056449999997</v>
      </c>
      <c r="K11" s="8">
        <f t="shared" si="4"/>
        <v>2856.5009999999997</v>
      </c>
    </row>
    <row r="12" spans="1:11" x14ac:dyDescent="0.25">
      <c r="A12" s="1">
        <v>43069</v>
      </c>
      <c r="B12" s="1"/>
      <c r="C12">
        <v>2983.39</v>
      </c>
      <c r="E12">
        <v>2665.52</v>
      </c>
      <c r="G12">
        <f t="shared" si="0"/>
        <v>208.8373</v>
      </c>
      <c r="H12">
        <f t="shared" si="2"/>
        <v>186.58640000000003</v>
      </c>
      <c r="J12" s="8">
        <f t="shared" si="3"/>
        <v>3904.0056449999997</v>
      </c>
      <c r="K12" s="8">
        <f t="shared" si="4"/>
        <v>2856.5009999999997</v>
      </c>
    </row>
    <row r="13" spans="1:11" x14ac:dyDescent="0.25">
      <c r="A13" s="1">
        <v>43084</v>
      </c>
      <c r="B13" s="1"/>
      <c r="C13">
        <v>2983.39</v>
      </c>
      <c r="E13">
        <v>2665.52</v>
      </c>
      <c r="G13">
        <f t="shared" si="0"/>
        <v>208.8373</v>
      </c>
      <c r="H13">
        <f t="shared" si="2"/>
        <v>186.58640000000003</v>
      </c>
      <c r="J13" s="8">
        <f t="shared" si="3"/>
        <v>3904.0056449999997</v>
      </c>
      <c r="K13" s="8">
        <f t="shared" si="4"/>
        <v>2856.5009999999997</v>
      </c>
    </row>
    <row r="14" spans="1:11" x14ac:dyDescent="0.25">
      <c r="A14" s="1">
        <v>43100</v>
      </c>
      <c r="B14" s="1"/>
      <c r="C14">
        <v>2983.39</v>
      </c>
      <c r="E14">
        <v>2665.52</v>
      </c>
      <c r="G14">
        <f t="shared" si="0"/>
        <v>208.8373</v>
      </c>
      <c r="H14">
        <f t="shared" si="2"/>
        <v>186.58640000000003</v>
      </c>
      <c r="J14" s="8">
        <f t="shared" si="3"/>
        <v>3904.0056449999997</v>
      </c>
      <c r="K14" s="8">
        <f t="shared" si="4"/>
        <v>2856.5009999999997</v>
      </c>
    </row>
    <row r="15" spans="1:11" x14ac:dyDescent="0.25">
      <c r="A15" s="1">
        <v>42750</v>
      </c>
      <c r="B15" s="1"/>
      <c r="C15">
        <v>2983.39</v>
      </c>
      <c r="E15">
        <v>2665.52</v>
      </c>
      <c r="G15">
        <f t="shared" si="0"/>
        <v>208.8373</v>
      </c>
      <c r="H15">
        <f t="shared" si="2"/>
        <v>186.58640000000003</v>
      </c>
      <c r="J15" s="8">
        <f t="shared" si="3"/>
        <v>3904.0056449999997</v>
      </c>
      <c r="K15" s="8">
        <f t="shared" si="4"/>
        <v>2856.5009999999997</v>
      </c>
    </row>
    <row r="16" spans="1:11" x14ac:dyDescent="0.25">
      <c r="A16" s="1">
        <v>42766</v>
      </c>
      <c r="B16" s="1"/>
      <c r="C16">
        <v>2983.39</v>
      </c>
      <c r="E16">
        <v>2665.52</v>
      </c>
      <c r="G16">
        <f t="shared" si="0"/>
        <v>208.8373</v>
      </c>
      <c r="H16">
        <f t="shared" si="2"/>
        <v>186.58640000000003</v>
      </c>
      <c r="J16" s="8">
        <f t="shared" si="3"/>
        <v>3904.0056449999997</v>
      </c>
      <c r="K16" s="8">
        <f t="shared" si="4"/>
        <v>2856.5009999999997</v>
      </c>
    </row>
    <row r="17" spans="1:11" x14ac:dyDescent="0.25">
      <c r="A17" s="1">
        <v>42781</v>
      </c>
      <c r="B17" s="1"/>
      <c r="C17">
        <v>2983.39</v>
      </c>
      <c r="E17">
        <v>2665.52</v>
      </c>
      <c r="G17">
        <f t="shared" si="0"/>
        <v>208.8373</v>
      </c>
      <c r="H17">
        <f t="shared" si="2"/>
        <v>186.58640000000003</v>
      </c>
      <c r="J17" s="8">
        <f t="shared" si="3"/>
        <v>3904.0056449999997</v>
      </c>
      <c r="K17" s="8">
        <f t="shared" si="4"/>
        <v>2856.5009999999997</v>
      </c>
    </row>
    <row r="18" spans="1:11" x14ac:dyDescent="0.25">
      <c r="A18" s="1">
        <v>42794</v>
      </c>
      <c r="B18" s="1"/>
      <c r="C18">
        <v>2983.39</v>
      </c>
      <c r="E18">
        <v>2665.52</v>
      </c>
      <c r="G18">
        <f t="shared" si="0"/>
        <v>208.8373</v>
      </c>
      <c r="H18">
        <f t="shared" si="2"/>
        <v>186.58640000000003</v>
      </c>
      <c r="J18" s="8">
        <f t="shared" si="3"/>
        <v>3904.0056449999997</v>
      </c>
      <c r="K18" s="8">
        <f t="shared" si="4"/>
        <v>2856.5009999999997</v>
      </c>
    </row>
    <row r="19" spans="1:11" x14ac:dyDescent="0.25">
      <c r="A19" s="1">
        <v>42809</v>
      </c>
      <c r="B19" s="1"/>
      <c r="C19">
        <v>2983.39</v>
      </c>
      <c r="E19">
        <v>2665.52</v>
      </c>
      <c r="G19">
        <f t="shared" si="0"/>
        <v>208.8373</v>
      </c>
      <c r="H19">
        <f t="shared" si="2"/>
        <v>186.58640000000003</v>
      </c>
      <c r="J19" s="8">
        <f t="shared" si="3"/>
        <v>3904.0056449999997</v>
      </c>
      <c r="K19" s="8">
        <f t="shared" si="4"/>
        <v>2856.5009999999997</v>
      </c>
    </row>
    <row r="20" spans="1:11" x14ac:dyDescent="0.25">
      <c r="A20" s="1">
        <v>42825</v>
      </c>
      <c r="B20" s="1"/>
      <c r="C20">
        <v>2983.39</v>
      </c>
      <c r="E20">
        <v>2665.52</v>
      </c>
      <c r="G20">
        <f t="shared" si="0"/>
        <v>208.8373</v>
      </c>
      <c r="H20">
        <f t="shared" si="2"/>
        <v>186.58640000000003</v>
      </c>
      <c r="J20" s="8">
        <f t="shared" si="3"/>
        <v>3904.0056449999997</v>
      </c>
      <c r="K20" s="8">
        <f t="shared" si="4"/>
        <v>2856.5009999999997</v>
      </c>
    </row>
    <row r="21" spans="1:11" ht="15.75" customHeight="1" x14ac:dyDescent="0.25">
      <c r="A21" s="1">
        <v>42840</v>
      </c>
      <c r="B21" s="1"/>
      <c r="C21">
        <v>2983.39</v>
      </c>
      <c r="E21">
        <v>2665.52</v>
      </c>
      <c r="G21">
        <f t="shared" si="0"/>
        <v>208.8373</v>
      </c>
      <c r="H21">
        <f t="shared" si="2"/>
        <v>186.58640000000003</v>
      </c>
      <c r="J21" s="8">
        <f t="shared" si="3"/>
        <v>3904.0056449999997</v>
      </c>
      <c r="K21" s="8">
        <f t="shared" si="4"/>
        <v>2856.5009999999997</v>
      </c>
    </row>
    <row r="22" spans="1:11" ht="15.75" customHeight="1" x14ac:dyDescent="0.25">
      <c r="A22" s="1">
        <v>42855</v>
      </c>
      <c r="B22" s="1"/>
      <c r="C22">
        <v>2983.39</v>
      </c>
      <c r="E22">
        <v>2665.52</v>
      </c>
      <c r="G22">
        <f t="shared" si="0"/>
        <v>208.8373</v>
      </c>
      <c r="H22">
        <f t="shared" si="2"/>
        <v>186.58640000000003</v>
      </c>
      <c r="J22" s="8">
        <f t="shared" si="3"/>
        <v>3904.0056449999997</v>
      </c>
      <c r="K22" s="8">
        <f t="shared" si="4"/>
        <v>2856.5009999999997</v>
      </c>
    </row>
    <row r="23" spans="1:11" ht="15.75" customHeight="1" x14ac:dyDescent="0.25">
      <c r="A23" s="1">
        <v>42870</v>
      </c>
      <c r="B23" s="1"/>
      <c r="C23">
        <v>2983.39</v>
      </c>
      <c r="E23">
        <v>2665.52</v>
      </c>
      <c r="G23">
        <f t="shared" si="0"/>
        <v>208.8373</v>
      </c>
      <c r="H23">
        <f t="shared" si="2"/>
        <v>186.58640000000003</v>
      </c>
      <c r="J23" s="8">
        <f t="shared" si="3"/>
        <v>3904.0056449999997</v>
      </c>
      <c r="K23" s="8">
        <f t="shared" si="4"/>
        <v>2856.5009999999997</v>
      </c>
    </row>
    <row r="24" spans="1:11" ht="15.75" customHeight="1" x14ac:dyDescent="0.25">
      <c r="A24" s="1">
        <v>42886</v>
      </c>
      <c r="B24" s="1"/>
      <c r="C24">
        <v>2983.39</v>
      </c>
      <c r="E24">
        <v>2665.52</v>
      </c>
      <c r="G24">
        <f t="shared" si="0"/>
        <v>208.8373</v>
      </c>
      <c r="H24">
        <f t="shared" si="2"/>
        <v>186.58640000000003</v>
      </c>
      <c r="J24" s="8">
        <f t="shared" si="3"/>
        <v>3904.0056449999997</v>
      </c>
      <c r="K24" s="8">
        <f t="shared" si="4"/>
        <v>2856.5009999999997</v>
      </c>
    </row>
    <row r="25" spans="1:11" ht="15.75" customHeight="1" x14ac:dyDescent="0.25">
      <c r="A25" s="1">
        <v>42901</v>
      </c>
      <c r="B25" s="1"/>
      <c r="C25">
        <v>2983.39</v>
      </c>
      <c r="E25">
        <v>2665.52</v>
      </c>
      <c r="G25">
        <f t="shared" si="0"/>
        <v>208.8373</v>
      </c>
      <c r="H25">
        <f t="shared" si="2"/>
        <v>186.58640000000003</v>
      </c>
      <c r="J25" s="8">
        <f t="shared" si="3"/>
        <v>3904.0056449999997</v>
      </c>
      <c r="K25" s="8">
        <f t="shared" si="4"/>
        <v>2856.5009999999997</v>
      </c>
    </row>
    <row r="26" spans="1:11" ht="15.75" customHeight="1" x14ac:dyDescent="0.25">
      <c r="A26" s="1">
        <v>42916</v>
      </c>
      <c r="B26" s="1"/>
      <c r="C26">
        <v>2983.39</v>
      </c>
      <c r="E26">
        <v>2665.52</v>
      </c>
      <c r="G26">
        <f t="shared" si="0"/>
        <v>208.8373</v>
      </c>
      <c r="H26">
        <f t="shared" si="2"/>
        <v>186.58640000000003</v>
      </c>
      <c r="J26" s="8">
        <f t="shared" si="3"/>
        <v>3904.0056449999997</v>
      </c>
      <c r="K26" s="8">
        <f t="shared" si="4"/>
        <v>2856.5009999999997</v>
      </c>
    </row>
    <row r="27" spans="1:11" ht="15.75" customHeight="1" x14ac:dyDescent="0.25"/>
    <row r="28" spans="1:11" ht="15.75" customHeight="1" x14ac:dyDescent="0.25">
      <c r="C28" s="16">
        <f>SUM(C3:C27)</f>
        <v>71096.909999999989</v>
      </c>
      <c r="E28">
        <f>SUM(E3:E27)</f>
        <v>63521.77999999997</v>
      </c>
      <c r="G28">
        <f>SUM(G3:G27)</f>
        <v>4976.7837000000018</v>
      </c>
      <c r="H28">
        <f>SUM(H3:H26)</f>
        <v>4188.986600000002</v>
      </c>
      <c r="J28" s="8">
        <f t="shared" ref="J28:K28" si="5">SUM(J3:J26)/6</f>
        <v>15321.609542499995</v>
      </c>
      <c r="K28" s="8">
        <f t="shared" si="5"/>
        <v>11210.586499999992</v>
      </c>
    </row>
    <row r="29" spans="1:11" ht="15.75" customHeight="1" x14ac:dyDescent="0.25">
      <c r="C29" s="16"/>
    </row>
    <row r="30" spans="1:11" ht="15.75" customHeight="1" x14ac:dyDescent="0.25">
      <c r="A30" t="s">
        <v>15</v>
      </c>
      <c r="B30" s="19">
        <v>6.2E-2</v>
      </c>
      <c r="C30" s="16">
        <f>+C28*0.062</f>
        <v>4408.0084199999992</v>
      </c>
      <c r="E30" s="16">
        <f>+E28*0.062</f>
        <v>3938.3503599999981</v>
      </c>
    </row>
    <row r="31" spans="1:11" ht="15.75" customHeight="1" x14ac:dyDescent="0.25">
      <c r="A31" t="s">
        <v>17</v>
      </c>
      <c r="B31">
        <v>1.45</v>
      </c>
      <c r="C31" s="16">
        <f>+C28*0.0145</f>
        <v>1030.9051949999998</v>
      </c>
      <c r="E31" s="16">
        <f>+E28*0.0145</f>
        <v>921.0658099999996</v>
      </c>
    </row>
    <row r="32" spans="1:11" ht="15.75" customHeight="1" x14ac:dyDescent="0.25">
      <c r="A32" t="s">
        <v>18</v>
      </c>
      <c r="B32">
        <v>1.2</v>
      </c>
      <c r="C32" s="16">
        <f>38400*0.012</f>
        <v>460.8</v>
      </c>
      <c r="E32" s="16">
        <f>38400*0.012</f>
        <v>460.8</v>
      </c>
    </row>
    <row r="33" spans="1:7" ht="15.75" customHeight="1" x14ac:dyDescent="0.25">
      <c r="A33" t="s">
        <v>19</v>
      </c>
      <c r="B33">
        <v>0.72</v>
      </c>
      <c r="C33" s="16">
        <f>+C28*0.0072</f>
        <v>511.89775199999991</v>
      </c>
      <c r="E33" s="16">
        <f>+E28*0.0072</f>
        <v>457.35681599999975</v>
      </c>
    </row>
    <row r="34" spans="1:7" ht="15.75" customHeight="1" x14ac:dyDescent="0.25">
      <c r="A34" t="s">
        <v>20</v>
      </c>
      <c r="B34">
        <f>0.014*2</f>
        <v>2.8000000000000001E-2</v>
      </c>
      <c r="C34" s="26">
        <f>2080*0.028</f>
        <v>58.24</v>
      </c>
      <c r="E34" s="26">
        <f>2080*0.028</f>
        <v>58.24</v>
      </c>
    </row>
    <row r="35" spans="1:7" ht="15.75" customHeight="1" x14ac:dyDescent="0.25">
      <c r="A35" t="s">
        <v>22</v>
      </c>
      <c r="C35" s="16">
        <f>SUM(C30:C34)</f>
        <v>6469.8513669999993</v>
      </c>
      <c r="E35" s="16">
        <f>SUM(E30:E34)</f>
        <v>5835.8129859999972</v>
      </c>
      <c r="G35" s="16">
        <f>+E35+C35</f>
        <v>12305.664352999996</v>
      </c>
    </row>
    <row r="36" spans="1:7" ht="15.75" customHeight="1" x14ac:dyDescent="0.25"/>
    <row r="37" spans="1:7" ht="15.75" customHeight="1" x14ac:dyDescent="0.25">
      <c r="A37" t="s">
        <v>23</v>
      </c>
      <c r="C37" s="31">
        <f>SUM(C28:C34)</f>
        <v>77566.761366999999</v>
      </c>
      <c r="E37" s="31">
        <f>SUM(E28:E34)</f>
        <v>69357.592985999974</v>
      </c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G2:H2"/>
    <mergeCell ref="J2:K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GTFF 3544</cp:lastModifiedBy>
  <cp:lastPrinted>2019-05-30T00:24:57Z</cp:lastPrinted>
  <dcterms:created xsi:type="dcterms:W3CDTF">2019-05-28T20:05:40Z</dcterms:created>
  <dcterms:modified xsi:type="dcterms:W3CDTF">2019-06-07T00:12:57Z</dcterms:modified>
</cp:coreProperties>
</file>